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790" activeTab="0"/>
  </bookViews>
  <sheets>
    <sheet name="Aleph 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E10" authorId="0">
      <text>
        <r>
          <rPr>
            <b/>
            <sz val="9"/>
            <rFont val="Tahoma"/>
            <family val="0"/>
          </rPr>
          <t>peter:</t>
        </r>
        <r>
          <rPr>
            <sz val="9"/>
            <rFont val="Tahoma"/>
            <family val="0"/>
          </rPr>
          <t xml:space="preserve">
Willaim assumes 2V in AXE-1.xls, but 3V gives a better fit with the data in the Passlabs service manuals .</t>
        </r>
      </text>
    </comment>
    <comment ref="C24" authorId="0">
      <text>
        <r>
          <rPr>
            <b/>
            <sz val="9"/>
            <rFont val="Tahoma"/>
            <family val="0"/>
          </rPr>
          <t>peter:</t>
        </r>
        <r>
          <rPr>
            <sz val="9"/>
            <rFont val="Tahoma"/>
            <family val="0"/>
          </rPr>
          <t xml:space="preserve">
Based on the choosen bias resistor</t>
        </r>
      </text>
    </comment>
  </commentList>
</comments>
</file>

<file path=xl/sharedStrings.xml><?xml version="1.0" encoding="utf-8"?>
<sst xmlns="http://schemas.openxmlformats.org/spreadsheetml/2006/main" count="98" uniqueCount="71">
  <si>
    <t>actual rail voltage at the fets</t>
  </si>
  <si>
    <t>Peak current</t>
  </si>
  <si>
    <t>maximum output current</t>
  </si>
  <si>
    <t>Transformer wattage</t>
  </si>
  <si>
    <t>for factor 2</t>
  </si>
  <si>
    <t>for factor 3</t>
  </si>
  <si>
    <t>Dissipation per fet</t>
  </si>
  <si>
    <t>Watts</t>
  </si>
  <si>
    <t>Ohm</t>
  </si>
  <si>
    <t>Bias per fet</t>
  </si>
  <si>
    <t>Resistor to bias fet</t>
  </si>
  <si>
    <t>Current through source resistor</t>
  </si>
  <si>
    <t>Power dissipation of source resistor</t>
  </si>
  <si>
    <t>Voltage</t>
  </si>
  <si>
    <t>Bias</t>
  </si>
  <si>
    <t>Ac current gain</t>
  </si>
  <si>
    <t>total bias for one channel being one monoblock</t>
  </si>
  <si>
    <t>Power 8 Ohms (RMS)</t>
  </si>
  <si>
    <t>Power 4 Ohms (RMS)</t>
  </si>
  <si>
    <t>Power 2 Ohms (RMS)</t>
  </si>
  <si>
    <t>Dissipation for one channel</t>
  </si>
  <si>
    <t>With this you can calculate your heatsinks like shown further below.</t>
  </si>
  <si>
    <t>?????</t>
  </si>
  <si>
    <r>
      <t xml:space="preserve">secondary voltage </t>
    </r>
    <r>
      <rPr>
        <u val="single"/>
        <sz val="10"/>
        <rFont val="Comic Sans MS"/>
        <family val="4"/>
      </rPr>
      <t>under load,</t>
    </r>
    <r>
      <rPr>
        <sz val="10"/>
        <rFont val="Comic Sans MS"/>
        <family val="4"/>
      </rPr>
      <t xml:space="preserve"> only rectifier losses, no filters!</t>
    </r>
  </si>
  <si>
    <t>choose nearest value (preferably lower so for 0,3 ohms choose 0,27)</t>
  </si>
  <si>
    <t>°K/W</t>
  </si>
  <si>
    <t>delta T</t>
  </si>
  <si>
    <t>Transistor-Junction</t>
  </si>
  <si>
    <t>watt max</t>
  </si>
  <si>
    <t>Junction Temp</t>
  </si>
  <si>
    <t>Heatsink</t>
  </si>
  <si>
    <t>Rth</t>
  </si>
  <si>
    <t>Transistormounting-Heatsink</t>
  </si>
  <si>
    <t>Isolator-Transistormounting</t>
  </si>
  <si>
    <t>Isolator-Transistor</t>
  </si>
  <si>
    <t>Dissipation in watts per transistor</t>
  </si>
  <si>
    <t>amount of transistors</t>
  </si>
  <si>
    <t>rail voltage</t>
  </si>
  <si>
    <t>total bias</t>
  </si>
  <si>
    <t>°C</t>
  </si>
  <si>
    <t>A</t>
  </si>
  <si>
    <t>V</t>
  </si>
  <si>
    <t>W</t>
  </si>
  <si>
    <t>ambient temperature</t>
  </si>
  <si>
    <t>dissipation per channel</t>
  </si>
  <si>
    <t>dissipation stereo</t>
  </si>
  <si>
    <t>Only change the yellow fields!!!</t>
  </si>
  <si>
    <t>IRFP240 max = 0,83</t>
  </si>
  <si>
    <t>Heatsink temperature</t>
  </si>
  <si>
    <t>Mounting temperature</t>
  </si>
  <si>
    <t>150max@25°junction, @ 75° 0,6, @ 100°0,4</t>
  </si>
  <si>
    <t>Between 20 and 30 watts should be ok, look below for junction temp.</t>
  </si>
  <si>
    <t>Transformer secondaries standard</t>
  </si>
  <si>
    <t>this is a difficult one and not easy to estimate, better to avoid</t>
  </si>
  <si>
    <t>mica  is around 0,7, kapton is around 0,07, al-oxide in between</t>
  </si>
  <si>
    <t>Chosen value of source resistor</t>
  </si>
  <si>
    <t>use manufacturers data</t>
  </si>
  <si>
    <t>Number of fets</t>
  </si>
  <si>
    <t>&lt; 100°C / 212°F</t>
  </si>
  <si>
    <t>°F</t>
  </si>
  <si>
    <t>Here's a good link to learn more about heatsinks and how to calculate them.</t>
  </si>
  <si>
    <t>here you must fill in the resistor value you´ve chosen</t>
  </si>
  <si>
    <t>Transformer secondaries special</t>
  </si>
  <si>
    <t>total number of fets for one channel; has to be multiples of two</t>
  </si>
  <si>
    <t xml:space="preserve">Voltage drop on Source Resistor </t>
  </si>
  <si>
    <t>Aleph Power and Dissipation Spreadsheet</t>
  </si>
  <si>
    <t>When using a C-R-C or C-L-C filter you’ll have to recalculate the transformer secondaries. . You’ll end up around 1,1 to 1,3</t>
  </si>
  <si>
    <t>50% is half the current by the current source, 66% is 2/3 of the current by the current source. Adjust with R21  (ref. Aleph 2 schematics on Passlabs.com)</t>
  </si>
  <si>
    <t>modified AXE-1.xls by wuffwaff (william)</t>
  </si>
  <si>
    <t>here a voltage loss of 3Volts (fet + source resistor) is assumed</t>
  </si>
  <si>
    <t>Adjust with R19  (ref. Aleph 2 schematics on Passlabs.com),  l.e. 0.66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</si>
</sst>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_€_-;\-* #,##0.0\ _€_-;_-* &quot;-&quot;??\ _€_-;_-@_-"/>
    <numFmt numFmtId="187" formatCode="_-* #,##0\ _€_-;\-* #,##0\ _€_-;_-* &quot;-&quot;??\ _€_-;_-@_-"/>
    <numFmt numFmtId="188" formatCode="0.0"/>
    <numFmt numFmtId="189" formatCode="&quot;Ja&quot;;&quot;Ja&quot;;&quot;Nee&quot;"/>
    <numFmt numFmtId="190" formatCode="&quot;Waar&quot;;&quot;Waar&quot;;&quot;Niet waar&quot;"/>
    <numFmt numFmtId="191" formatCode="&quot;Aan&quot;;&quot;Aan&quot;;&quot;Uit&quot;"/>
  </numFmts>
  <fonts count="23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Comic Sans MS"/>
      <family val="4"/>
    </font>
    <font>
      <sz val="10"/>
      <name val="Comic Sans MS"/>
      <family val="4"/>
    </font>
    <font>
      <sz val="7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u val="single"/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57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7.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2"/>
      <name val="Arial"/>
      <family val="2"/>
    </font>
    <font>
      <sz val="10"/>
      <color indexed="8"/>
      <name val="Comic Sans MS"/>
      <family val="4"/>
    </font>
    <font>
      <sz val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88" fontId="8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2" fillId="0" borderId="1" xfId="15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3" fillId="2" borderId="2" xfId="17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188" fontId="3" fillId="3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1" fontId="3" fillId="4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vertical="top"/>
    </xf>
    <xf numFmtId="2" fontId="8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4" fillId="2" borderId="2" xfId="0" applyFont="1" applyFill="1" applyBorder="1" applyAlignment="1" applyProtection="1">
      <alignment horizontal="center"/>
      <protection locked="0"/>
    </xf>
    <xf numFmtId="188" fontId="4" fillId="3" borderId="2" xfId="0" applyNumberFormat="1" applyFont="1" applyFill="1" applyBorder="1" applyAlignment="1" applyProtection="1">
      <alignment horizontal="center"/>
      <protection/>
    </xf>
    <xf numFmtId="188" fontId="10" fillId="3" borderId="2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88" fontId="10" fillId="7" borderId="2" xfId="0" applyNumberFormat="1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horizontal="center"/>
    </xf>
    <xf numFmtId="188" fontId="4" fillId="0" borderId="2" xfId="0" applyNumberFormat="1" applyFont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5" xfId="0" applyFont="1" applyBorder="1" applyAlignment="1">
      <alignment/>
    </xf>
    <xf numFmtId="2" fontId="4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3" xfId="0" applyFont="1" applyBorder="1" applyAlignment="1">
      <alignment/>
    </xf>
    <xf numFmtId="1" fontId="4" fillId="0" borderId="3" xfId="0" applyNumberFormat="1" applyFont="1" applyFill="1" applyBorder="1" applyAlignment="1" applyProtection="1">
      <alignment horizontal="center"/>
      <protection/>
    </xf>
    <xf numFmtId="9" fontId="3" fillId="2" borderId="2" xfId="21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center" vertical="top"/>
    </xf>
    <xf numFmtId="0" fontId="20" fillId="5" borderId="6" xfId="0" applyFont="1" applyFill="1" applyBorder="1" applyAlignment="1">
      <alignment/>
    </xf>
    <xf numFmtId="2" fontId="4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Output Power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'Aleph '!$O$28</c:f>
              <c:strCache>
                <c:ptCount val="1"/>
                <c:pt idx="0">
                  <c:v>Ohm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'Aleph '!$O$29:$O$51</c:f>
              <c:numCache/>
            </c:numRef>
          </c:xVal>
          <c:yVal>
            <c:numRef>
              <c:f>'Aleph '!$N$29:$N$51</c:f>
              <c:numCache/>
            </c:numRef>
          </c:yVal>
          <c:smooth val="1"/>
        </c:ser>
        <c:axId val="40501515"/>
        <c:axId val="28969316"/>
      </c:scatterChart>
      <c:val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Impedance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9316"/>
        <c:crosses val="autoZero"/>
        <c:crossBetween val="midCat"/>
        <c:dispUnits/>
      </c:valAx>
      <c:valAx>
        <c:axId val="2896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
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133350</xdr:rowOff>
    </xdr:from>
    <xdr:to>
      <xdr:col>7</xdr:col>
      <xdr:colOff>447675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409575" y="7096125"/>
        <a:ext cx="68294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tglied.lycos.de/Promitheus/heatsinks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2"/>
  <sheetViews>
    <sheetView tabSelected="1" zoomScale="83" zoomScaleNormal="83" workbookViewId="0" topLeftCell="A1">
      <selection activeCell="C6" sqref="C6"/>
    </sheetView>
  </sheetViews>
  <sheetFormatPr defaultColWidth="11.421875" defaultRowHeight="12.75"/>
  <cols>
    <col min="1" max="1" width="5.140625" style="0" customWidth="1"/>
    <col min="2" max="2" width="38.7109375" style="0" bestFit="1" customWidth="1"/>
    <col min="4" max="4" width="9.28125" style="0" customWidth="1"/>
    <col min="5" max="5" width="14.421875" style="0" customWidth="1"/>
    <col min="8" max="8" width="21.421875" style="0" customWidth="1"/>
    <col min="11" max="11" width="21.421875" style="0" customWidth="1"/>
  </cols>
  <sheetData>
    <row r="2" ht="20.25">
      <c r="B2" s="13" t="s">
        <v>65</v>
      </c>
    </row>
    <row r="3" s="14" customFormat="1" ht="15">
      <c r="B3" s="14" t="s">
        <v>68</v>
      </c>
    </row>
    <row r="4" ht="13.5" thickBot="1"/>
    <row r="5" spans="2:10" ht="20.25" thickBot="1">
      <c r="B5" s="16" t="s">
        <v>13</v>
      </c>
      <c r="C5" s="17">
        <v>38</v>
      </c>
      <c r="D5" s="18" t="s">
        <v>41</v>
      </c>
      <c r="E5" s="80" t="s">
        <v>0</v>
      </c>
      <c r="F5" s="80"/>
      <c r="G5" s="80"/>
      <c r="H5" s="80"/>
      <c r="I5" s="81"/>
      <c r="J5" s="81"/>
    </row>
    <row r="6" spans="2:10" ht="20.25" thickBot="1">
      <c r="B6" s="16" t="s">
        <v>14</v>
      </c>
      <c r="C6" s="17">
        <v>2</v>
      </c>
      <c r="D6" s="18" t="s">
        <v>40</v>
      </c>
      <c r="E6" s="80" t="s">
        <v>16</v>
      </c>
      <c r="F6" s="81"/>
      <c r="G6" s="81"/>
      <c r="H6" s="81"/>
      <c r="I6" s="81"/>
      <c r="J6" s="81"/>
    </row>
    <row r="7" spans="2:10" ht="31.5" customHeight="1" thickBot="1">
      <c r="B7" s="28" t="s">
        <v>15</v>
      </c>
      <c r="C7" s="76">
        <v>0.5</v>
      </c>
      <c r="D7" s="77"/>
      <c r="E7" s="87" t="s">
        <v>67</v>
      </c>
      <c r="F7" s="88"/>
      <c r="G7" s="88"/>
      <c r="H7" s="88"/>
      <c r="I7" s="88"/>
      <c r="J7" s="89"/>
    </row>
    <row r="8" spans="2:10" ht="20.25" thickBot="1">
      <c r="B8" s="16" t="s">
        <v>57</v>
      </c>
      <c r="C8" s="19">
        <v>6</v>
      </c>
      <c r="D8" s="20"/>
      <c r="E8" s="80" t="s">
        <v>63</v>
      </c>
      <c r="F8" s="81"/>
      <c r="G8" s="81"/>
      <c r="H8" s="81"/>
      <c r="I8" s="81"/>
      <c r="J8" s="81"/>
    </row>
    <row r="9" spans="2:10" ht="20.25" thickBot="1">
      <c r="B9" s="16" t="s">
        <v>1</v>
      </c>
      <c r="C9" s="21">
        <f>1/(1-C7)*C6</f>
        <v>4</v>
      </c>
      <c r="D9" s="22" t="s">
        <v>40</v>
      </c>
      <c r="E9" s="80" t="s">
        <v>2</v>
      </c>
      <c r="F9" s="81"/>
      <c r="G9" s="81"/>
      <c r="H9" s="81"/>
      <c r="I9" s="81"/>
      <c r="J9" s="81"/>
    </row>
    <row r="10" spans="2:10" ht="20.25" thickBot="1">
      <c r="B10" s="16" t="s">
        <v>17</v>
      </c>
      <c r="C10" s="23">
        <f>IF((C$5-3)^2/2/8&lt;(C$9*C$9/2)*8,(C$5-3)^2/2/8,(C$9*C$9)/2*8)</f>
        <v>64</v>
      </c>
      <c r="D10" s="22" t="s">
        <v>42</v>
      </c>
      <c r="E10" s="80" t="s">
        <v>69</v>
      </c>
      <c r="F10" s="81"/>
      <c r="G10" s="81"/>
      <c r="H10" s="81"/>
      <c r="I10" s="81"/>
      <c r="J10" s="81"/>
    </row>
    <row r="11" spans="2:10" ht="20.25" thickBot="1">
      <c r="B11" s="16" t="s">
        <v>18</v>
      </c>
      <c r="C11" s="23">
        <f>IF((C$5-3)^2/2/4&lt;(C$9*C$9)/2*4,(C$5-3)^2/2/4,(C$9*C$9)/2*4)</f>
        <v>32</v>
      </c>
      <c r="D11" s="22" t="s">
        <v>42</v>
      </c>
      <c r="E11" s="80" t="s">
        <v>69</v>
      </c>
      <c r="F11" s="81"/>
      <c r="G11" s="81"/>
      <c r="H11" s="81"/>
      <c r="I11" s="81"/>
      <c r="J11" s="81"/>
    </row>
    <row r="12" spans="2:10" ht="20.25" thickBot="1">
      <c r="B12" s="16" t="s">
        <v>19</v>
      </c>
      <c r="C12" s="23">
        <f>IF((C$5-3)^2/2/2&lt;(C$9*C$9)/2*2,(C$5-3)^2/2/2,(C$9*C$9)/2*2)</f>
        <v>16</v>
      </c>
      <c r="D12" s="22" t="s">
        <v>42</v>
      </c>
      <c r="E12" s="80" t="s">
        <v>69</v>
      </c>
      <c r="F12" s="81"/>
      <c r="G12" s="81"/>
      <c r="H12" s="81"/>
      <c r="I12" s="81"/>
      <c r="J12" s="81"/>
    </row>
    <row r="13" spans="2:10" ht="20.25" thickBot="1">
      <c r="B13" s="31"/>
      <c r="C13" s="32"/>
      <c r="D13" s="33"/>
      <c r="E13" s="34"/>
      <c r="F13" s="35"/>
      <c r="G13" s="35"/>
      <c r="H13" s="35"/>
      <c r="I13" s="36"/>
      <c r="J13" s="36"/>
    </row>
    <row r="14" spans="2:10" ht="20.25" thickBot="1">
      <c r="B14" s="16" t="s">
        <v>20</v>
      </c>
      <c r="C14" s="25">
        <f>C5*2*C6</f>
        <v>152</v>
      </c>
      <c r="D14" s="22" t="s">
        <v>42</v>
      </c>
      <c r="E14" s="80" t="s">
        <v>21</v>
      </c>
      <c r="F14" s="81"/>
      <c r="G14" s="81"/>
      <c r="H14" s="81"/>
      <c r="I14" s="81"/>
      <c r="J14" s="81"/>
    </row>
    <row r="15" spans="2:10" ht="20.25" thickBot="1">
      <c r="B15" s="16" t="s">
        <v>6</v>
      </c>
      <c r="C15" s="26">
        <f>C14/C8</f>
        <v>25.333333333333332</v>
      </c>
      <c r="D15" s="22" t="s">
        <v>42</v>
      </c>
      <c r="E15" s="80" t="s">
        <v>51</v>
      </c>
      <c r="F15" s="81"/>
      <c r="G15" s="81"/>
      <c r="H15" s="81"/>
      <c r="I15" s="81"/>
      <c r="J15" s="81"/>
    </row>
    <row r="16" spans="2:10" ht="20.25" thickBot="1">
      <c r="B16" s="16" t="s">
        <v>52</v>
      </c>
      <c r="C16" s="27">
        <f>(C5+0.7)/1.41</f>
        <v>27.446808510638302</v>
      </c>
      <c r="D16" s="18" t="s">
        <v>41</v>
      </c>
      <c r="E16" s="80" t="s">
        <v>23</v>
      </c>
      <c r="F16" s="81"/>
      <c r="G16" s="81"/>
      <c r="H16" s="81"/>
      <c r="I16" s="81"/>
      <c r="J16" s="81"/>
    </row>
    <row r="17" spans="2:10" ht="34.5" customHeight="1" thickBot="1">
      <c r="B17" s="28" t="s">
        <v>62</v>
      </c>
      <c r="C17" s="29" t="s">
        <v>22</v>
      </c>
      <c r="D17" s="30" t="s">
        <v>41</v>
      </c>
      <c r="E17" s="84" t="s">
        <v>66</v>
      </c>
      <c r="F17" s="85"/>
      <c r="G17" s="85"/>
      <c r="H17" s="85"/>
      <c r="I17" s="85"/>
      <c r="J17" s="86"/>
    </row>
    <row r="18" spans="2:10" ht="15.75" thickBot="1">
      <c r="B18" s="2"/>
      <c r="C18" s="4"/>
      <c r="D18" s="3"/>
      <c r="E18" s="82"/>
      <c r="F18" s="83"/>
      <c r="G18" s="83"/>
      <c r="H18" s="83"/>
      <c r="I18" s="83"/>
      <c r="J18" s="83"/>
    </row>
    <row r="19" spans="2:9" ht="20.25" thickBot="1">
      <c r="B19" s="16" t="s">
        <v>3</v>
      </c>
      <c r="C19" s="37">
        <f>C14*2</f>
        <v>304</v>
      </c>
      <c r="D19" s="18" t="s">
        <v>42</v>
      </c>
      <c r="E19" s="24" t="s">
        <v>4</v>
      </c>
      <c r="F19" s="2"/>
      <c r="G19" s="2"/>
      <c r="I19" s="15"/>
    </row>
    <row r="20" spans="2:9" ht="20.25" thickBot="1">
      <c r="B20" s="16"/>
      <c r="C20" s="37">
        <f>C14*3</f>
        <v>456</v>
      </c>
      <c r="D20" s="18" t="s">
        <v>42</v>
      </c>
      <c r="E20" s="24" t="s">
        <v>5</v>
      </c>
      <c r="F20" s="2"/>
      <c r="G20" s="2"/>
      <c r="I20" s="15"/>
    </row>
    <row r="21" spans="2:9" ht="20.25" thickBot="1">
      <c r="B21" s="1"/>
      <c r="C21" s="3"/>
      <c r="D21" s="3"/>
      <c r="E21" s="11"/>
      <c r="F21" s="2"/>
      <c r="G21" s="2"/>
      <c r="I21" s="15"/>
    </row>
    <row r="22" spans="2:10" ht="20.25" thickBot="1">
      <c r="B22" s="16" t="s">
        <v>9</v>
      </c>
      <c r="C22" s="38">
        <f>C6/C8*2</f>
        <v>0.6666666666666666</v>
      </c>
      <c r="D22" s="18" t="s">
        <v>40</v>
      </c>
      <c r="E22" s="40"/>
      <c r="F22" s="35"/>
      <c r="G22" s="35"/>
      <c r="H22" s="35"/>
      <c r="I22" s="36"/>
      <c r="J22" s="41"/>
    </row>
    <row r="23" spans="2:10" ht="20.25" thickBot="1">
      <c r="B23" s="16" t="s">
        <v>64</v>
      </c>
      <c r="C23" s="38">
        <v>0.59</v>
      </c>
      <c r="D23" s="18" t="s">
        <v>41</v>
      </c>
      <c r="E23" s="42" t="s">
        <v>70</v>
      </c>
      <c r="F23" s="35"/>
      <c r="G23" s="35"/>
      <c r="H23" s="35"/>
      <c r="I23" s="36"/>
      <c r="J23" s="41"/>
    </row>
    <row r="24" spans="2:10" ht="20.25" thickBot="1">
      <c r="B24" s="16" t="s">
        <v>10</v>
      </c>
      <c r="C24" s="38">
        <f>C23/C22</f>
        <v>0.885</v>
      </c>
      <c r="D24" s="18" t="s">
        <v>8</v>
      </c>
      <c r="E24" s="42" t="s">
        <v>24</v>
      </c>
      <c r="F24" s="35"/>
      <c r="G24" s="35"/>
      <c r="H24" s="35"/>
      <c r="I24" s="36"/>
      <c r="J24" s="41"/>
    </row>
    <row r="25" spans="2:10" ht="20.25" thickBot="1">
      <c r="B25" s="16" t="s">
        <v>55</v>
      </c>
      <c r="C25" s="39">
        <v>0.82</v>
      </c>
      <c r="D25" s="18" t="s">
        <v>8</v>
      </c>
      <c r="E25" s="42" t="s">
        <v>61</v>
      </c>
      <c r="F25" s="35"/>
      <c r="G25" s="35"/>
      <c r="H25" s="35"/>
      <c r="I25" s="36"/>
      <c r="J25" s="41"/>
    </row>
    <row r="26" spans="2:10" ht="20.25" thickBot="1">
      <c r="B26" s="16" t="s">
        <v>11</v>
      </c>
      <c r="C26" s="38">
        <f>C22</f>
        <v>0.6666666666666666</v>
      </c>
      <c r="D26" s="18" t="s">
        <v>40</v>
      </c>
      <c r="E26" s="42"/>
      <c r="F26" s="35"/>
      <c r="G26" s="35"/>
      <c r="H26" s="35"/>
      <c r="I26" s="36"/>
      <c r="J26" s="41"/>
    </row>
    <row r="27" spans="2:10" ht="20.25" thickBot="1">
      <c r="B27" s="16" t="s">
        <v>12</v>
      </c>
      <c r="C27" s="38">
        <f>C25*(C26*C26)</f>
        <v>0.3644444444444444</v>
      </c>
      <c r="D27" s="18" t="s">
        <v>42</v>
      </c>
      <c r="E27" s="42"/>
      <c r="F27" s="35"/>
      <c r="G27" s="35"/>
      <c r="H27" s="35"/>
      <c r="I27" s="36"/>
      <c r="J27" s="41"/>
    </row>
    <row r="28" spans="2:15" ht="16.5">
      <c r="B28" s="2"/>
      <c r="C28" s="3"/>
      <c r="D28" s="2"/>
      <c r="E28" s="2"/>
      <c r="F28" s="2"/>
      <c r="G28" s="2"/>
      <c r="H28" s="2"/>
      <c r="N28" s="9" t="s">
        <v>7</v>
      </c>
      <c r="O28" s="5" t="s">
        <v>8</v>
      </c>
    </row>
    <row r="29" spans="2:15" ht="15">
      <c r="B29" s="2"/>
      <c r="C29" s="3"/>
      <c r="D29" s="2"/>
      <c r="E29" s="2"/>
      <c r="F29" s="2"/>
      <c r="G29" s="2"/>
      <c r="H29" s="2"/>
      <c r="N29" s="10">
        <f>IF(($C$5-3)^2/2/$O29&lt;($C$9*$C$9)/2*$O29,($C$5-3)^2/2/$O29,($C$9*$C$9)/2*$O29)</f>
        <v>51.041666666666664</v>
      </c>
      <c r="O29" s="6">
        <v>12</v>
      </c>
    </row>
    <row r="30" spans="2:15" ht="15">
      <c r="B30" s="2"/>
      <c r="C30" s="3"/>
      <c r="D30" s="2"/>
      <c r="E30" s="2"/>
      <c r="F30" s="2"/>
      <c r="G30" s="2"/>
      <c r="H30" s="2"/>
      <c r="N30" s="10">
        <f aca="true" t="shared" si="0" ref="N30:N51">IF(($C$5-3)^2/2/$O30&lt;($C$9*$C$9)/2*$O30,($C$5-3)^2/2/$O30,($C$9*$C$9)/2*$O30)</f>
        <v>53.26086956521739</v>
      </c>
      <c r="O30" s="6">
        <v>11.5</v>
      </c>
    </row>
    <row r="31" spans="2:15" ht="15">
      <c r="B31" s="2"/>
      <c r="C31" s="3"/>
      <c r="D31" s="2"/>
      <c r="E31" s="2"/>
      <c r="F31" s="2"/>
      <c r="G31" s="2"/>
      <c r="H31" s="2"/>
      <c r="N31" s="10">
        <f t="shared" si="0"/>
        <v>55.68181818181818</v>
      </c>
      <c r="O31" s="6">
        <v>11</v>
      </c>
    </row>
    <row r="32" spans="2:15" ht="15">
      <c r="B32" s="2"/>
      <c r="C32" s="3"/>
      <c r="D32" s="2"/>
      <c r="E32" s="2"/>
      <c r="F32" s="2"/>
      <c r="G32" s="2"/>
      <c r="H32" s="2"/>
      <c r="N32" s="10">
        <f t="shared" si="0"/>
        <v>58.333333333333336</v>
      </c>
      <c r="O32" s="6">
        <v>10.5</v>
      </c>
    </row>
    <row r="33" spans="2:15" ht="15">
      <c r="B33" s="2"/>
      <c r="C33" s="3"/>
      <c r="D33" s="2"/>
      <c r="E33" s="2"/>
      <c r="F33" s="2"/>
      <c r="G33" s="2"/>
      <c r="H33" s="2"/>
      <c r="N33" s="10">
        <f t="shared" si="0"/>
        <v>61.25</v>
      </c>
      <c r="O33" s="6">
        <v>10</v>
      </c>
    </row>
    <row r="34" spans="2:15" ht="15">
      <c r="B34" s="2"/>
      <c r="C34" s="3"/>
      <c r="D34" s="2"/>
      <c r="E34" s="2"/>
      <c r="F34" s="2"/>
      <c r="G34" s="2"/>
      <c r="H34" s="2"/>
      <c r="N34" s="10">
        <f t="shared" si="0"/>
        <v>64.47368421052632</v>
      </c>
      <c r="O34" s="6">
        <v>9.5</v>
      </c>
    </row>
    <row r="35" spans="2:15" ht="15">
      <c r="B35" s="2"/>
      <c r="C35" s="3"/>
      <c r="D35" s="2"/>
      <c r="E35" s="2"/>
      <c r="F35" s="2"/>
      <c r="G35" s="2"/>
      <c r="H35" s="2"/>
      <c r="N35" s="10">
        <f t="shared" si="0"/>
        <v>68.05555555555556</v>
      </c>
      <c r="O35" s="6">
        <v>9</v>
      </c>
    </row>
    <row r="36" spans="2:15" ht="15">
      <c r="B36" s="2"/>
      <c r="C36" s="3"/>
      <c r="D36" s="2"/>
      <c r="E36" s="2"/>
      <c r="F36" s="2"/>
      <c r="G36" s="2"/>
      <c r="H36" s="2"/>
      <c r="N36" s="10">
        <f t="shared" si="0"/>
        <v>68</v>
      </c>
      <c r="O36" s="6">
        <v>8.5</v>
      </c>
    </row>
    <row r="37" spans="2:15" ht="15">
      <c r="B37" s="2"/>
      <c r="C37" s="3"/>
      <c r="D37" s="2"/>
      <c r="E37" s="2"/>
      <c r="F37" s="2"/>
      <c r="G37" s="2"/>
      <c r="H37" s="2"/>
      <c r="N37" s="10">
        <f t="shared" si="0"/>
        <v>64</v>
      </c>
      <c r="O37" s="6">
        <v>8</v>
      </c>
    </row>
    <row r="38" spans="2:15" ht="15">
      <c r="B38" s="2"/>
      <c r="C38" s="3"/>
      <c r="D38" s="2"/>
      <c r="E38" s="2"/>
      <c r="F38" s="2"/>
      <c r="G38" s="2"/>
      <c r="H38" s="2"/>
      <c r="N38" s="10">
        <f t="shared" si="0"/>
        <v>60</v>
      </c>
      <c r="O38" s="6">
        <v>7.5</v>
      </c>
    </row>
    <row r="39" spans="2:15" ht="15">
      <c r="B39" s="2"/>
      <c r="C39" s="3"/>
      <c r="D39" s="2"/>
      <c r="E39" s="2"/>
      <c r="F39" s="2"/>
      <c r="G39" s="2"/>
      <c r="H39" s="2"/>
      <c r="N39" s="10">
        <f t="shared" si="0"/>
        <v>56</v>
      </c>
      <c r="O39" s="6">
        <v>7</v>
      </c>
    </row>
    <row r="40" spans="2:15" ht="15">
      <c r="B40" s="2"/>
      <c r="C40" s="3"/>
      <c r="D40" s="2"/>
      <c r="E40" s="2"/>
      <c r="F40" s="2"/>
      <c r="G40" s="2"/>
      <c r="H40" s="2"/>
      <c r="N40" s="10">
        <f t="shared" si="0"/>
        <v>52</v>
      </c>
      <c r="O40" s="6">
        <v>6.5</v>
      </c>
    </row>
    <row r="41" spans="2:15" ht="15">
      <c r="B41" s="2"/>
      <c r="C41" s="3"/>
      <c r="D41" s="2"/>
      <c r="E41" s="2"/>
      <c r="F41" s="2"/>
      <c r="G41" s="2"/>
      <c r="H41" s="2"/>
      <c r="N41" s="10">
        <f t="shared" si="0"/>
        <v>48</v>
      </c>
      <c r="O41" s="6">
        <v>6</v>
      </c>
    </row>
    <row r="42" spans="2:15" ht="15">
      <c r="B42" s="2"/>
      <c r="C42" s="3"/>
      <c r="D42" s="2"/>
      <c r="E42" s="2"/>
      <c r="F42" s="2"/>
      <c r="G42" s="2"/>
      <c r="H42" s="2"/>
      <c r="N42" s="10">
        <f t="shared" si="0"/>
        <v>44</v>
      </c>
      <c r="O42" s="6">
        <v>5.5</v>
      </c>
    </row>
    <row r="43" spans="2:15" ht="15">
      <c r="B43" s="2"/>
      <c r="C43" s="3"/>
      <c r="D43" s="2"/>
      <c r="E43" s="2"/>
      <c r="F43" s="2"/>
      <c r="G43" s="2"/>
      <c r="H43" s="2"/>
      <c r="N43" s="10">
        <f t="shared" si="0"/>
        <v>40</v>
      </c>
      <c r="O43" s="6">
        <v>5</v>
      </c>
    </row>
    <row r="44" spans="2:15" ht="15">
      <c r="B44" s="2"/>
      <c r="C44" s="3"/>
      <c r="D44" s="2"/>
      <c r="E44" s="2"/>
      <c r="F44" s="2"/>
      <c r="G44" s="2"/>
      <c r="H44" s="2"/>
      <c r="N44" s="10">
        <f t="shared" si="0"/>
        <v>36</v>
      </c>
      <c r="O44" s="6">
        <v>4.5</v>
      </c>
    </row>
    <row r="45" spans="2:15" ht="15">
      <c r="B45" s="2"/>
      <c r="C45" s="3"/>
      <c r="D45" s="2"/>
      <c r="E45" s="2"/>
      <c r="F45" s="2"/>
      <c r="G45" s="2"/>
      <c r="H45" s="2"/>
      <c r="N45" s="10">
        <f t="shared" si="0"/>
        <v>32</v>
      </c>
      <c r="O45" s="6">
        <v>4</v>
      </c>
    </row>
    <row r="46" spans="2:15" ht="15">
      <c r="B46" s="2"/>
      <c r="C46" s="3"/>
      <c r="D46" s="2"/>
      <c r="E46" s="2"/>
      <c r="F46" s="2"/>
      <c r="G46" s="2"/>
      <c r="H46" s="2"/>
      <c r="N46" s="10">
        <f t="shared" si="0"/>
        <v>28</v>
      </c>
      <c r="O46" s="6">
        <v>3.5</v>
      </c>
    </row>
    <row r="47" spans="2:15" ht="15">
      <c r="B47" s="2"/>
      <c r="C47" s="3"/>
      <c r="D47" s="2"/>
      <c r="E47" s="2"/>
      <c r="F47" s="2"/>
      <c r="G47" s="2"/>
      <c r="H47" s="2"/>
      <c r="N47" s="10">
        <f t="shared" si="0"/>
        <v>24</v>
      </c>
      <c r="O47" s="6">
        <v>3</v>
      </c>
    </row>
    <row r="48" spans="2:15" ht="15">
      <c r="B48" s="2"/>
      <c r="C48" s="3"/>
      <c r="D48" s="2"/>
      <c r="E48" s="2"/>
      <c r="F48" s="2"/>
      <c r="G48" s="2"/>
      <c r="H48" s="2"/>
      <c r="N48" s="10">
        <f t="shared" si="0"/>
        <v>20</v>
      </c>
      <c r="O48" s="6">
        <v>2.5</v>
      </c>
    </row>
    <row r="49" spans="2:15" ht="15">
      <c r="B49" s="2"/>
      <c r="C49" s="3"/>
      <c r="D49" s="2"/>
      <c r="E49" s="2"/>
      <c r="F49" s="2"/>
      <c r="G49" s="2"/>
      <c r="H49" s="2"/>
      <c r="N49" s="10">
        <f t="shared" si="0"/>
        <v>16</v>
      </c>
      <c r="O49" s="6">
        <v>2</v>
      </c>
    </row>
    <row r="50" spans="2:15" ht="15">
      <c r="B50" s="2"/>
      <c r="C50" s="3"/>
      <c r="D50" s="2"/>
      <c r="E50" s="2"/>
      <c r="F50" s="2"/>
      <c r="G50" s="2"/>
      <c r="H50" s="2"/>
      <c r="N50" s="10">
        <f t="shared" si="0"/>
        <v>12</v>
      </c>
      <c r="O50" s="6">
        <v>1.5</v>
      </c>
    </row>
    <row r="51" spans="2:15" ht="15">
      <c r="B51" s="2"/>
      <c r="C51" s="3"/>
      <c r="D51" s="2"/>
      <c r="E51" s="2"/>
      <c r="F51" s="2"/>
      <c r="G51" s="2"/>
      <c r="H51" s="2"/>
      <c r="N51" s="10">
        <f t="shared" si="0"/>
        <v>8</v>
      </c>
      <c r="O51" s="6">
        <v>1</v>
      </c>
    </row>
    <row r="52" spans="2:8" ht="15">
      <c r="B52" s="2"/>
      <c r="C52" s="3"/>
      <c r="D52" s="2"/>
      <c r="E52" s="2"/>
      <c r="F52" s="2"/>
      <c r="G52" s="2"/>
      <c r="H52" s="2"/>
    </row>
    <row r="53" spans="2:8" ht="15">
      <c r="B53" s="2"/>
      <c r="C53" s="3"/>
      <c r="D53" s="2"/>
      <c r="E53" s="2"/>
      <c r="F53" s="2"/>
      <c r="G53" s="2"/>
      <c r="H53" s="2"/>
    </row>
    <row r="54" spans="2:8" ht="15.75" thickBot="1">
      <c r="B54" s="78" t="s">
        <v>46</v>
      </c>
      <c r="C54" s="8"/>
      <c r="D54" s="7"/>
      <c r="E54" s="12" t="s">
        <v>60</v>
      </c>
      <c r="F54" s="7"/>
      <c r="G54" s="7"/>
      <c r="H54" s="7"/>
    </row>
    <row r="55" spans="2:8" ht="17.25" thickBot="1">
      <c r="B55" s="43" t="s">
        <v>31</v>
      </c>
      <c r="C55" s="44" t="s">
        <v>25</v>
      </c>
      <c r="D55" s="44" t="s">
        <v>26</v>
      </c>
      <c r="E55" s="71"/>
      <c r="F55" s="72"/>
      <c r="G55" s="72"/>
      <c r="H55" s="73"/>
    </row>
    <row r="56" spans="2:8" ht="17.25" thickBot="1">
      <c r="B56" s="45" t="s">
        <v>30</v>
      </c>
      <c r="C56" s="46">
        <v>0.01</v>
      </c>
      <c r="D56" s="47">
        <f>C56*C64</f>
        <v>1.52</v>
      </c>
      <c r="E56" s="42" t="s">
        <v>56</v>
      </c>
      <c r="F56" s="74"/>
      <c r="G56" s="75"/>
      <c r="H56" s="63"/>
    </row>
    <row r="57" spans="2:8" ht="17.25" thickBot="1">
      <c r="B57" s="45" t="s">
        <v>32</v>
      </c>
      <c r="C57" s="46">
        <v>0</v>
      </c>
      <c r="D57" s="47">
        <f>C64*C57</f>
        <v>0</v>
      </c>
      <c r="E57" s="42" t="s">
        <v>53</v>
      </c>
      <c r="F57" s="74"/>
      <c r="G57" s="75"/>
      <c r="H57" s="63"/>
    </row>
    <row r="58" spans="2:8" ht="17.25" thickBot="1">
      <c r="B58" s="45" t="s">
        <v>33</v>
      </c>
      <c r="C58" s="46">
        <v>0.07</v>
      </c>
      <c r="D58" s="47">
        <f>C62*C58</f>
        <v>1.7733333333333334</v>
      </c>
      <c r="E58" s="42" t="s">
        <v>54</v>
      </c>
      <c r="F58" s="74"/>
      <c r="G58" s="75"/>
      <c r="H58" s="63"/>
    </row>
    <row r="59" spans="2:8" ht="17.25" thickBot="1">
      <c r="B59" s="45" t="s">
        <v>34</v>
      </c>
      <c r="C59" s="46">
        <v>0.2</v>
      </c>
      <c r="D59" s="47">
        <f>C59*C62</f>
        <v>5.066666666666666</v>
      </c>
      <c r="E59" s="42"/>
      <c r="F59" s="74"/>
      <c r="G59" s="75"/>
      <c r="H59" s="63"/>
    </row>
    <row r="60" spans="2:8" ht="17.25" thickBot="1">
      <c r="B60" s="45" t="s">
        <v>27</v>
      </c>
      <c r="C60" s="46">
        <v>0.83</v>
      </c>
      <c r="D60" s="47">
        <f>C62*C60</f>
        <v>21.026666666666664</v>
      </c>
      <c r="E60" s="42" t="s">
        <v>47</v>
      </c>
      <c r="F60" s="74"/>
      <c r="G60" s="75"/>
      <c r="H60" s="63"/>
    </row>
    <row r="61" spans="2:8" ht="17.25" thickBot="1">
      <c r="B61" s="69"/>
      <c r="C61" s="70"/>
      <c r="D61" s="70"/>
      <c r="E61" s="70"/>
      <c r="F61" s="62"/>
      <c r="G61" s="62"/>
      <c r="H61" s="63"/>
    </row>
    <row r="62" spans="2:8" ht="17.25" thickBot="1">
      <c r="B62" s="45" t="s">
        <v>35</v>
      </c>
      <c r="C62" s="48">
        <f>C66*2*C67/C63</f>
        <v>25.333333333333332</v>
      </c>
      <c r="D62" s="49">
        <f>150*(1-(C70-25)*0.008)</f>
        <v>114.73599999999999</v>
      </c>
      <c r="E62" s="57" t="s">
        <v>28</v>
      </c>
      <c r="F62" s="35" t="s">
        <v>50</v>
      </c>
      <c r="G62" s="58"/>
      <c r="H62" s="59"/>
    </row>
    <row r="63" spans="2:8" ht="17.25" thickBot="1">
      <c r="B63" s="45" t="s">
        <v>36</v>
      </c>
      <c r="C63" s="50">
        <f>C8</f>
        <v>6</v>
      </c>
      <c r="D63" s="51"/>
      <c r="E63" s="60"/>
      <c r="F63" s="61"/>
      <c r="G63" s="62"/>
      <c r="H63" s="63"/>
    </row>
    <row r="64" spans="2:8" ht="17.25" thickBot="1">
      <c r="B64" s="45" t="s">
        <v>44</v>
      </c>
      <c r="C64" s="52">
        <f>C66*2*C67</f>
        <v>152</v>
      </c>
      <c r="D64" s="18" t="s">
        <v>42</v>
      </c>
      <c r="E64" s="57"/>
      <c r="F64" s="61"/>
      <c r="G64" s="62"/>
      <c r="H64" s="63"/>
    </row>
    <row r="65" spans="2:8" ht="17.25" thickBot="1">
      <c r="B65" s="45" t="s">
        <v>45</v>
      </c>
      <c r="C65" s="52">
        <f>C64*2</f>
        <v>304</v>
      </c>
      <c r="D65" s="18" t="s">
        <v>42</v>
      </c>
      <c r="E65" s="57"/>
      <c r="F65" s="61"/>
      <c r="G65" s="62"/>
      <c r="H65" s="63"/>
    </row>
    <row r="66" spans="2:8" ht="17.25" thickBot="1">
      <c r="B66" s="45" t="s">
        <v>37</v>
      </c>
      <c r="C66" s="50">
        <f>C5</f>
        <v>38</v>
      </c>
      <c r="D66" s="18" t="s">
        <v>41</v>
      </c>
      <c r="E66" s="57"/>
      <c r="F66" s="61"/>
      <c r="G66" s="62"/>
      <c r="H66" s="63"/>
    </row>
    <row r="67" spans="2:8" ht="17.25" thickBot="1">
      <c r="B67" s="45" t="s">
        <v>38</v>
      </c>
      <c r="C67" s="79">
        <f>C6</f>
        <v>2</v>
      </c>
      <c r="D67" s="18" t="s">
        <v>40</v>
      </c>
      <c r="E67" s="57"/>
      <c r="F67" s="64"/>
      <c r="G67" s="62"/>
      <c r="H67" s="63"/>
    </row>
    <row r="68" spans="2:8" ht="17.25" thickBot="1">
      <c r="B68" s="45" t="s">
        <v>43</v>
      </c>
      <c r="C68" s="46">
        <v>25</v>
      </c>
      <c r="D68" s="18" t="s">
        <v>39</v>
      </c>
      <c r="E68" s="50">
        <f>C68*1.8+32</f>
        <v>77</v>
      </c>
      <c r="F68" s="18" t="s">
        <v>59</v>
      </c>
      <c r="G68" s="65"/>
      <c r="H68" s="63"/>
    </row>
    <row r="69" spans="2:8" ht="17.25" thickBot="1">
      <c r="B69" s="69"/>
      <c r="C69" s="70"/>
      <c r="D69" s="70"/>
      <c r="E69" s="70"/>
      <c r="F69" s="62"/>
      <c r="G69" s="62"/>
      <c r="H69" s="63"/>
    </row>
    <row r="70" spans="2:8" ht="17.25" thickBot="1">
      <c r="B70" s="45" t="s">
        <v>29</v>
      </c>
      <c r="C70" s="53">
        <f>C68+D56+D57+D58+D59+D60</f>
        <v>54.38666666666666</v>
      </c>
      <c r="D70" s="18" t="s">
        <v>39</v>
      </c>
      <c r="E70" s="54">
        <f>C70*1.8+32</f>
        <v>129.89600000000002</v>
      </c>
      <c r="F70" s="18" t="s">
        <v>59</v>
      </c>
      <c r="G70" s="66" t="s">
        <v>58</v>
      </c>
      <c r="H70" s="67"/>
    </row>
    <row r="71" spans="2:8" ht="17.25" thickBot="1">
      <c r="B71" s="45" t="s">
        <v>49</v>
      </c>
      <c r="C71" s="55">
        <v>30</v>
      </c>
      <c r="D71" s="18" t="s">
        <v>39</v>
      </c>
      <c r="E71" s="38">
        <f>C71*1.8+32</f>
        <v>86</v>
      </c>
      <c r="F71" s="18" t="s">
        <v>59</v>
      </c>
      <c r="G71" s="68"/>
      <c r="H71" s="63"/>
    </row>
    <row r="72" spans="2:8" ht="17.25" thickBot="1">
      <c r="B72" s="45" t="s">
        <v>48</v>
      </c>
      <c r="C72" s="48">
        <v>30</v>
      </c>
      <c r="D72" s="18" t="s">
        <v>39</v>
      </c>
      <c r="E72" s="56">
        <f>C72*1.8+32</f>
        <v>86</v>
      </c>
      <c r="F72" s="18" t="s">
        <v>59</v>
      </c>
      <c r="G72" s="68"/>
      <c r="H72" s="63"/>
    </row>
  </sheetData>
  <mergeCells count="13">
    <mergeCell ref="E10:J10"/>
    <mergeCell ref="E11:J11"/>
    <mergeCell ref="E12:J12"/>
    <mergeCell ref="E5:J5"/>
    <mergeCell ref="E6:J6"/>
    <mergeCell ref="E8:J8"/>
    <mergeCell ref="E18:J18"/>
    <mergeCell ref="E17:J17"/>
    <mergeCell ref="E7:J7"/>
    <mergeCell ref="E14:J14"/>
    <mergeCell ref="E15:J15"/>
    <mergeCell ref="E16:J16"/>
    <mergeCell ref="E9:J9"/>
  </mergeCells>
  <hyperlinks>
    <hyperlink ref="E54" r:id="rId1" display="Here's a good link to learn more about heatsinks and how to calculate them."/>
  </hyperlinks>
  <printOptions/>
  <pageMargins left="0.75" right="0.75" top="1" bottom="1" header="0.4921259845" footer="0.492125984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PHILL</cp:lastModifiedBy>
  <cp:lastPrinted>2004-01-29T12:29:14Z</cp:lastPrinted>
  <dcterms:created xsi:type="dcterms:W3CDTF">2002-12-23T19:49:24Z</dcterms:created>
  <dcterms:modified xsi:type="dcterms:W3CDTF">2005-08-25T12:02:52Z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