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31" yWindow="375" windowWidth="12120" windowHeight="8790" activeTab="0"/>
  </bookViews>
  <sheets>
    <sheet name="AX 50W" sheetId="1" r:id="rId1"/>
  </sheets>
  <definedNames/>
  <calcPr fullCalcOnLoad="1"/>
</workbook>
</file>

<file path=xl/comments1.xml><?xml version="1.0" encoding="utf-8"?>
<comments xmlns="http://schemas.openxmlformats.org/spreadsheetml/2006/main">
  <authors>
    <author>william</author>
  </authors>
  <commentList>
    <comment ref="B17" authorId="0">
      <text>
        <r>
          <rPr>
            <b/>
            <sz val="8"/>
            <rFont val="Tahoma"/>
            <family val="0"/>
          </rPr>
          <t>william:</t>
        </r>
        <r>
          <rPr>
            <sz val="8"/>
            <rFont val="Tahoma"/>
            <family val="0"/>
          </rPr>
          <t xml:space="preserve">
power is calculated as peak current x peak voltage into the given load divided by 2.
Peak Voltage is calculated as rail voltage x 2 minus losses from fets and source resistors. In this calculation this is set at 4 volts for both sides! This means two volts over fet plus source resistor. Into lower impedances this will be more into higher less so this is where the calculation will make an error.</t>
        </r>
      </text>
    </comment>
    <comment ref="B21" authorId="0">
      <text>
        <r>
          <rPr>
            <b/>
            <sz val="8"/>
            <rFont val="Tahoma"/>
            <family val="0"/>
          </rPr>
          <t>william:</t>
        </r>
        <r>
          <rPr>
            <sz val="8"/>
            <rFont val="Tahoma"/>
            <family val="0"/>
          </rPr>
          <t xml:space="preserve">
this is only for the output stages. Additional power is dissipated by the front end (20mA x rail voltage x 2) and by the power supply diodes, the crc or clc filters and the transformer himself.</t>
        </r>
      </text>
    </comment>
    <comment ref="B22" authorId="0">
      <text>
        <r>
          <rPr>
            <b/>
            <sz val="8"/>
            <rFont val="Tahoma"/>
            <family val="0"/>
          </rPr>
          <t>william:</t>
        </r>
        <r>
          <rPr>
            <sz val="8"/>
            <rFont val="Tahoma"/>
            <family val="0"/>
          </rPr>
          <t xml:space="preserve">
this is simply the total dissipation divided by the amount of fets. Between 20 and 30 watts there’s no problem. Between 30 and 50 you’ll have to watch out that the cooling is sufficient to keep the junction temperature low enough (preferably under 60°C) and the lifespan will be somewhat lower. Values over 50 watt are to be avoided.</t>
        </r>
      </text>
    </comment>
    <comment ref="B12" authorId="0">
      <text>
        <r>
          <rPr>
            <b/>
            <sz val="8"/>
            <rFont val="Tahoma"/>
            <family val="0"/>
          </rPr>
          <t>william:</t>
        </r>
        <r>
          <rPr>
            <sz val="8"/>
            <rFont val="Tahoma"/>
            <family val="0"/>
          </rPr>
          <t xml:space="preserve">
choose this value to get the desired output power.</t>
        </r>
      </text>
    </comment>
    <comment ref="B13" authorId="0">
      <text>
        <r>
          <rPr>
            <b/>
            <sz val="8"/>
            <rFont val="Tahoma"/>
            <family val="0"/>
          </rPr>
          <t>william:</t>
        </r>
        <r>
          <rPr>
            <sz val="8"/>
            <rFont val="Tahoma"/>
            <family val="0"/>
          </rPr>
          <t xml:space="preserve">
choose this value to get the desired output power. It is important that you know the impedance over frequency of your loudspeakers. Otherwise you can’t make any useful choices.</t>
        </r>
      </text>
    </comment>
    <comment ref="B14" authorId="0">
      <text>
        <r>
          <rPr>
            <b/>
            <sz val="8"/>
            <rFont val="Tahoma"/>
            <family val="0"/>
          </rPr>
          <t>william:</t>
        </r>
        <r>
          <rPr>
            <sz val="8"/>
            <rFont val="Tahoma"/>
            <family val="0"/>
          </rPr>
          <t xml:space="preserve">
50% is the value for pure classA operation. Higher values will give you more peak output current lower values less. Experiment for the best sound into a given speaker load or just stay at 50% like most of us do.</t>
        </r>
      </text>
    </comment>
    <comment ref="B15" authorId="0">
      <text>
        <r>
          <rPr>
            <b/>
            <sz val="8"/>
            <rFont val="Tahoma"/>
            <family val="0"/>
          </rPr>
          <t>william:</t>
        </r>
        <r>
          <rPr>
            <sz val="8"/>
            <rFont val="Tahoma"/>
            <family val="0"/>
          </rPr>
          <t xml:space="preserve">
choose to keep the dissipation per fet between 20 and 30 watts (or higher if you are sure that you can get the heat away).</t>
        </r>
      </text>
    </comment>
    <comment ref="B16" authorId="0">
      <text>
        <r>
          <rPr>
            <b/>
            <sz val="8"/>
            <rFont val="Tahoma"/>
            <family val="0"/>
          </rPr>
          <t>william:</t>
        </r>
        <r>
          <rPr>
            <sz val="8"/>
            <rFont val="Tahoma"/>
            <family val="0"/>
          </rPr>
          <t xml:space="preserve">
calculated from total bias and the amount of ac-current-gain.</t>
        </r>
      </text>
    </comment>
    <comment ref="B23" authorId="0">
      <text>
        <r>
          <rPr>
            <b/>
            <sz val="8"/>
            <rFont val="Tahoma"/>
            <family val="0"/>
          </rPr>
          <t>william:</t>
        </r>
        <r>
          <rPr>
            <sz val="8"/>
            <rFont val="Tahoma"/>
            <family val="0"/>
          </rPr>
          <t xml:space="preserve">
normally you calculate the secondary voltage by multiplying the ac voltage by 1.41 and deduct the voltage losses over the bridge rectifier (-0,7Volts). 
This is when the transformer is specified under full load. If the load is less the secondary voltage will go up. How much depends on the regulation factor which is somewhere between 2% and 10% for the transformers we will use here. In the end a volt more or less won’t make it a different amp so don’t worry toooooo much.
</t>
        </r>
      </text>
    </comment>
    <comment ref="B32" authorId="0">
      <text>
        <r>
          <rPr>
            <b/>
            <sz val="8"/>
            <rFont val="Tahoma"/>
            <family val="0"/>
          </rPr>
          <t>william:</t>
        </r>
        <r>
          <rPr>
            <sz val="8"/>
            <rFont val="Tahoma"/>
            <family val="0"/>
          </rPr>
          <t xml:space="preserve">
based upon a 0,5V drop over the source resistor. Other voltages are also possible (look at the different values used in the Aleph range but this seems to be the most common. Lower values will raise efficiency. Common values 0,22 / 0,27 / 0,33 / 0,47 / 0,56 / 0,68 / 0,82. Take the closest one.
</t>
        </r>
      </text>
    </comment>
    <comment ref="B34" authorId="0">
      <text>
        <r>
          <rPr>
            <b/>
            <sz val="8"/>
            <rFont val="Tahoma"/>
            <family val="0"/>
          </rPr>
          <t>william:</t>
        </r>
        <r>
          <rPr>
            <sz val="8"/>
            <rFont val="Tahoma"/>
            <family val="0"/>
          </rPr>
          <t xml:space="preserve">
This is of course the same value as through the fet.......try to match the fets at this current.</t>
        </r>
      </text>
    </comment>
    <comment ref="B35" authorId="0">
      <text>
        <r>
          <rPr>
            <b/>
            <sz val="8"/>
            <rFont val="Tahoma"/>
            <family val="0"/>
          </rPr>
          <t>william:</t>
        </r>
        <r>
          <rPr>
            <sz val="8"/>
            <rFont val="Tahoma"/>
            <family val="0"/>
          </rPr>
          <t xml:space="preserve">
this is the mean value and this will not vary with load or power output! If you use enough fets and a low enough value you can get away with paralleling 0,25watt resistors.</t>
        </r>
      </text>
    </comment>
    <comment ref="A64" authorId="0">
      <text>
        <r>
          <rPr>
            <b/>
            <sz val="8"/>
            <rFont val="Tahoma"/>
            <family val="0"/>
          </rPr>
          <t>william:</t>
        </r>
        <r>
          <rPr>
            <sz val="8"/>
            <rFont val="Tahoma"/>
            <family val="0"/>
          </rPr>
          <t xml:space="preserve">
here you fill in the value for your heatsink  or for the heatsink you will need. If you use 2 or more heatsinks per channel you must devide the given Rth by the amount of heatsinks.</t>
        </r>
      </text>
    </comment>
    <comment ref="A65" authorId="0">
      <text>
        <r>
          <rPr>
            <b/>
            <sz val="8"/>
            <rFont val="Tahoma"/>
            <family val="0"/>
          </rPr>
          <t>william:</t>
        </r>
        <r>
          <rPr>
            <sz val="8"/>
            <rFont val="Tahoma"/>
            <family val="0"/>
          </rPr>
          <t xml:space="preserve">
you can use this if you mount your transistors on a piece of metal which then is mounted on the heatsink like in the original Alephs. If you don’t use this fill in zero.</t>
        </r>
      </text>
    </comment>
    <comment ref="A66" authorId="0">
      <text>
        <r>
          <rPr>
            <b/>
            <sz val="8"/>
            <rFont val="Tahoma"/>
            <family val="0"/>
          </rPr>
          <t>william:</t>
        </r>
        <r>
          <rPr>
            <sz val="8"/>
            <rFont val="Tahoma"/>
            <family val="0"/>
          </rPr>
          <t xml:space="preserve">
use the specs for mica, kapton or whatever isolating device you use.</t>
        </r>
      </text>
    </comment>
    <comment ref="A67" authorId="0">
      <text>
        <r>
          <rPr>
            <b/>
            <sz val="8"/>
            <rFont val="Tahoma"/>
            <family val="0"/>
          </rPr>
          <t>william:</t>
        </r>
        <r>
          <rPr>
            <sz val="8"/>
            <rFont val="Tahoma"/>
            <family val="0"/>
          </rPr>
          <t xml:space="preserve">
this is the same as the value above.</t>
        </r>
      </text>
    </comment>
    <comment ref="A68" authorId="0">
      <text>
        <r>
          <rPr>
            <b/>
            <sz val="8"/>
            <rFont val="Tahoma"/>
            <family val="0"/>
          </rPr>
          <t>william:</t>
        </r>
        <r>
          <rPr>
            <sz val="8"/>
            <rFont val="Tahoma"/>
            <family val="0"/>
          </rPr>
          <t xml:space="preserve">
look at the datasheet of the device your using and look for the maximum value. This’ll give you the worst case.</t>
        </r>
      </text>
    </comment>
    <comment ref="B72" authorId="0">
      <text>
        <r>
          <rPr>
            <b/>
            <sz val="8"/>
            <rFont val="Tahoma"/>
            <family val="0"/>
          </rPr>
          <t>william:</t>
        </r>
        <r>
          <rPr>
            <sz val="8"/>
            <rFont val="Tahoma"/>
            <family val="0"/>
          </rPr>
          <t xml:space="preserve">
rail voltage times two (for pos. And neg. rail) times total bias.</t>
        </r>
      </text>
    </comment>
    <comment ref="C70" authorId="0">
      <text>
        <r>
          <rPr>
            <b/>
            <sz val="8"/>
            <rFont val="Tahoma"/>
            <family val="0"/>
          </rPr>
          <t>william:</t>
        </r>
        <r>
          <rPr>
            <sz val="8"/>
            <rFont val="Tahoma"/>
            <family val="0"/>
          </rPr>
          <t xml:space="preserve">
based upon IRFP240 save operating area (datasheet). This says how much power you could dissipate at the junction temperature below. Sort of indicates how much you are away from the danger zone.</t>
        </r>
      </text>
    </comment>
    <comment ref="E70" authorId="0">
      <text>
        <r>
          <rPr>
            <b/>
            <sz val="8"/>
            <rFont val="Tahoma"/>
            <family val="0"/>
          </rPr>
          <t>william:</t>
        </r>
        <r>
          <rPr>
            <sz val="8"/>
            <rFont val="Tahoma"/>
            <family val="0"/>
          </rPr>
          <t xml:space="preserve">
these are the values from the datasheet. You can dissipate 150 watts@25°C junction temp, @75° this is multiplied by 0,6, @100 °C by 0,4. This way you can calculate how much watt you could dissipate at the calculated junction temperature below.</t>
        </r>
      </text>
    </comment>
    <comment ref="B24" authorId="0">
      <text>
        <r>
          <rPr>
            <b/>
            <sz val="8"/>
            <rFont val="Tahoma"/>
            <family val="0"/>
          </rPr>
          <t>william:</t>
        </r>
        <r>
          <rPr>
            <sz val="8"/>
            <rFont val="Tahoma"/>
            <family val="0"/>
          </rPr>
          <t xml:space="preserve">
you really must calculate this value when you are using chokes or resistors or both cause depending on this and the chosen bias the dc voltage can change quite dramatically</t>
        </r>
      </text>
    </comment>
  </commentList>
</comments>
</file>

<file path=xl/sharedStrings.xml><?xml version="1.0" encoding="utf-8"?>
<sst xmlns="http://schemas.openxmlformats.org/spreadsheetml/2006/main" count="110" uniqueCount="84">
  <si>
    <t>actual rail voltage at the fets</t>
  </si>
  <si>
    <t>Peak current</t>
  </si>
  <si>
    <t>maximum output current</t>
  </si>
  <si>
    <t>Transformer wattage</t>
  </si>
  <si>
    <t>for factor 2</t>
  </si>
  <si>
    <t>for factor 3</t>
  </si>
  <si>
    <t>Dissipation per fet</t>
  </si>
  <si>
    <t>Watts</t>
  </si>
  <si>
    <t>Ohm</t>
  </si>
  <si>
    <t>Bias per fet</t>
  </si>
  <si>
    <t>Resistor to bias fet</t>
  </si>
  <si>
    <t>Current through source resistor</t>
  </si>
  <si>
    <t>Power dissipation of source resistor</t>
  </si>
  <si>
    <t>Voltage</t>
  </si>
  <si>
    <t>Bias</t>
  </si>
  <si>
    <t>Ac current gain</t>
  </si>
  <si>
    <t>total bias for one channel being one monoblock</t>
  </si>
  <si>
    <t>total number of fets for one channel; has to be multiples of four.</t>
  </si>
  <si>
    <t>Power 8 Ohms (RMS)</t>
  </si>
  <si>
    <t>Power 4 Ohms (RMS)</t>
  </si>
  <si>
    <t>Power 2 Ohms (RMS)</t>
  </si>
  <si>
    <t>ALEPH-X Calculations</t>
  </si>
  <si>
    <t>All you ever wanted to know about laying out an Aleph-X and maybe even more......</t>
  </si>
  <si>
    <t>Dissipation for one channel</t>
  </si>
  <si>
    <t>With this you can calculate your heatsinks like shown further below.</t>
  </si>
  <si>
    <t>?????</t>
  </si>
  <si>
    <r>
      <t xml:space="preserve">secondary voltage </t>
    </r>
    <r>
      <rPr>
        <u val="single"/>
        <sz val="10"/>
        <rFont val="Comic Sans MS"/>
        <family val="4"/>
      </rPr>
      <t>under load,</t>
    </r>
    <r>
      <rPr>
        <sz val="10"/>
        <rFont val="Comic Sans MS"/>
        <family val="4"/>
      </rPr>
      <t xml:space="preserve"> only rectifier losses, no filters!</t>
    </r>
  </si>
  <si>
    <t>choose nearest value (preferably lower so for 0,3 ohms choose 0,27)</t>
  </si>
  <si>
    <t>here a voltage loss of 2Volts (fet + source resistor is assumed)</t>
  </si>
  <si>
    <t>50% is half the current by the current source, 66% is 2/3 of the current by the current source</t>
  </si>
  <si>
    <t>°K/W</t>
  </si>
  <si>
    <t>delta T</t>
  </si>
  <si>
    <t>Transistor-Junction</t>
  </si>
  <si>
    <t>watt max</t>
  </si>
  <si>
    <t>Junction Temp</t>
  </si>
  <si>
    <t>Heatsink</t>
  </si>
  <si>
    <t>Rth</t>
  </si>
  <si>
    <t>Transistormounting-Heatsink</t>
  </si>
  <si>
    <t>Isolator-Transistormounting</t>
  </si>
  <si>
    <t>Isolator-Transistor</t>
  </si>
  <si>
    <t>Dissipation in watts per transistor</t>
  </si>
  <si>
    <t>amount of transistors</t>
  </si>
  <si>
    <t>rail voltage</t>
  </si>
  <si>
    <t>total bias</t>
  </si>
  <si>
    <t>°C</t>
  </si>
  <si>
    <t>A</t>
  </si>
  <si>
    <t>V</t>
  </si>
  <si>
    <t>W</t>
  </si>
  <si>
    <t>ambient temperature</t>
  </si>
  <si>
    <t>dissipation per channel</t>
  </si>
  <si>
    <t>dissipation stereo</t>
  </si>
  <si>
    <t>Only change the yellow fields!!!</t>
  </si>
  <si>
    <t>IRFP240 max = 0,83</t>
  </si>
  <si>
    <t>Heatsink temperature</t>
  </si>
  <si>
    <t>Mounting temperature</t>
  </si>
  <si>
    <t>150max@25°junction, @ 75° 0,6, @ 100°0,4</t>
  </si>
  <si>
    <t>Between 20 and 30 watts should be ok, look below for junction temp.</t>
  </si>
  <si>
    <t>This spreadsheet does the basic calculation for the most important data. Some assumptions are made to make calculations</t>
  </si>
  <si>
    <t>To start laying out your "X" you have to know how much power you need at what load impedance. Just change the yellow</t>
  </si>
  <si>
    <t>Transformer secondaries standard</t>
  </si>
  <si>
    <t>this is a difficult one and not easy to estimate, better to avoid</t>
  </si>
  <si>
    <t>mica  is around 0,7, kapton is around 0,07, al-oxide in between</t>
  </si>
  <si>
    <t>Chosen value of source resistor</t>
  </si>
  <si>
    <r>
      <t>easier so it won’t be precise to the n</t>
    </r>
    <r>
      <rPr>
        <vertAlign val="superscript"/>
        <sz val="9"/>
        <rFont val="Comic Sans MS"/>
        <family val="4"/>
      </rPr>
      <t>th</t>
    </r>
    <r>
      <rPr>
        <sz val="9"/>
        <rFont val="Comic Sans MS"/>
        <family val="4"/>
      </rPr>
      <t xml:space="preserve"> degree but error is small enough to make it useful.  The most difficult part</t>
    </r>
  </si>
  <si>
    <t>is to get precise input data (transformer, heatsink) anyway so as long as the errors in calculation are small in comparison there’s no problem.</t>
  </si>
  <si>
    <t xml:space="preserve">fields to get the amp you want. Behind most of the fields there’s a commentary explaining the method or thoughts behind that </t>
  </si>
  <si>
    <t>particular calculation. Underneath the power versus impedance diagram is a heat sink calculation.......</t>
  </si>
  <si>
    <t>use manufacturers data</t>
  </si>
  <si>
    <t>Number of fets</t>
  </si>
  <si>
    <t>When using a C-R-C or C-L-C filter you’ll have to recalculate the transformer</t>
  </si>
  <si>
    <t>try different configurations. You’ll end up around 1,1 to 1,3</t>
  </si>
  <si>
    <t>&lt; 100°C / 212°F</t>
  </si>
  <si>
    <t>°F</t>
  </si>
  <si>
    <t xml:space="preserve">secondaries. The best way to do this is to </t>
  </si>
  <si>
    <t>use PSU Designer II</t>
  </si>
  <si>
    <t>were you can</t>
  </si>
  <si>
    <t>Here's a good link to learn more about heatsinks and how to calculate them.</t>
  </si>
  <si>
    <t>The original thread</t>
  </si>
  <si>
    <t>High Power version</t>
  </si>
  <si>
    <t>Not just another Aleph</t>
  </si>
  <si>
    <t>AlephX WIKI</t>
  </si>
  <si>
    <t>here you must fill in the resistor value you´ve chosen</t>
  </si>
  <si>
    <t>Transformer secondaries special</t>
  </si>
  <si>
    <t>AXE-1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</si>
</sst>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0"/>
    <numFmt numFmtId="173" formatCode="0.0000000"/>
    <numFmt numFmtId="174" formatCode="0.000000"/>
    <numFmt numFmtId="175" formatCode="0.00000"/>
    <numFmt numFmtId="176" formatCode="0.0000"/>
    <numFmt numFmtId="177" formatCode="0.000"/>
    <numFmt numFmtId="178" formatCode="_-* #,##0.0\ _€_-;\-* #,##0.0\ _€_-;_-* &quot;-&quot;??\ _€_-;_-@_-"/>
    <numFmt numFmtId="179" formatCode="_-* #,##0\ _€_-;\-* #,##0\ _€_-;_-* &quot;-&quot;??\ _€_-;_-@_-"/>
    <numFmt numFmtId="180" formatCode="0.0"/>
    <numFmt numFmtId="181" formatCode="&quot;Ja&quot;;&quot;Ja&quot;;&quot;Nee&quot;"/>
    <numFmt numFmtId="182" formatCode="&quot;Waar&quot;;&quot;Waar&quot;;&quot;Niet waar&quot;"/>
    <numFmt numFmtId="183" formatCode="&quot;Aan&quot;;&quot;Aan&quot;;&quot;Uit&quot;"/>
  </numFmts>
  <fonts count="23">
    <font>
      <sz val="10"/>
      <name val="Arial"/>
      <family val="0"/>
    </font>
    <font>
      <sz val="12"/>
      <name val="Arial"/>
      <family val="0"/>
    </font>
    <font>
      <sz val="8"/>
      <name val="Tahoma"/>
      <family val="0"/>
    </font>
    <font>
      <b/>
      <sz val="8"/>
      <name val="Tahoma"/>
      <family val="0"/>
    </font>
    <font>
      <sz val="12"/>
      <name val="Comic Sans MS"/>
      <family val="4"/>
    </font>
    <font>
      <sz val="10"/>
      <name val="Comic Sans MS"/>
      <family val="4"/>
    </font>
    <font>
      <i/>
      <sz val="12"/>
      <color indexed="10"/>
      <name val="Comic Sans MS"/>
      <family val="4"/>
    </font>
    <font>
      <sz val="7"/>
      <name val="Comic Sans MS"/>
      <family val="4"/>
    </font>
    <font>
      <sz val="8"/>
      <name val="Comic Sans MS"/>
      <family val="4"/>
    </font>
    <font>
      <sz val="9"/>
      <name val="Comic Sans MS"/>
      <family val="4"/>
    </font>
    <font>
      <b/>
      <sz val="10"/>
      <name val="Comic Sans MS"/>
      <family val="4"/>
    </font>
    <font>
      <u val="single"/>
      <sz val="10"/>
      <name val="Comic Sans MS"/>
      <family val="4"/>
    </font>
    <font>
      <vertAlign val="superscript"/>
      <sz val="9"/>
      <name val="Comic Sans MS"/>
      <family val="4"/>
    </font>
    <font>
      <b/>
      <sz val="10"/>
      <color indexed="10"/>
      <name val="Comic Sans MS"/>
      <family val="4"/>
    </font>
    <font>
      <b/>
      <sz val="10"/>
      <color indexed="57"/>
      <name val="Comic Sans MS"/>
      <family val="4"/>
    </font>
    <font>
      <b/>
      <sz val="12"/>
      <name val="Arial"/>
      <family val="0"/>
    </font>
    <font>
      <b/>
      <sz val="8"/>
      <color indexed="10"/>
      <name val="Comic Sans MS"/>
      <family val="4"/>
    </font>
    <font>
      <u val="single"/>
      <sz val="10"/>
      <color indexed="12"/>
      <name val="Arial"/>
      <family val="0"/>
    </font>
    <font>
      <u val="single"/>
      <sz val="10"/>
      <color indexed="36"/>
      <name val="Arial"/>
      <family val="0"/>
    </font>
    <font>
      <sz val="12"/>
      <name val="Times New Roman"/>
      <family val="1"/>
    </font>
    <font>
      <sz val="20"/>
      <color indexed="10"/>
      <name val="Comic Sans MS"/>
      <family val="4"/>
    </font>
    <font>
      <b/>
      <u val="single"/>
      <sz val="16"/>
      <color indexed="10"/>
      <name val="Comic Sans MS"/>
      <family val="4"/>
    </font>
    <font>
      <b/>
      <sz val="8"/>
      <name val="Arial"/>
      <family val="2"/>
    </font>
  </fonts>
  <fills count="8">
    <fill>
      <patternFill/>
    </fill>
    <fill>
      <patternFill patternType="gray125"/>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s>
  <borders count="13">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0" fontId="4" fillId="0" borderId="0" xfId="0" applyFont="1" applyAlignment="1">
      <alignment horizontal="center"/>
    </xf>
    <xf numFmtId="2" fontId="5" fillId="0" borderId="0" xfId="0" applyNumberFormat="1" applyFont="1" applyAlignment="1">
      <alignment horizontal="center"/>
    </xf>
    <xf numFmtId="0" fontId="10" fillId="0" borderId="0" xfId="0" applyFont="1" applyAlignment="1">
      <alignment horizontal="right"/>
    </xf>
    <xf numFmtId="176" fontId="5" fillId="0" borderId="0" xfId="0" applyNumberFormat="1" applyFont="1" applyAlignment="1">
      <alignment/>
    </xf>
    <xf numFmtId="2" fontId="5" fillId="0" borderId="0" xfId="0" applyNumberFormat="1" applyFont="1" applyAlignment="1">
      <alignment horizontal="right"/>
    </xf>
    <xf numFmtId="2" fontId="5" fillId="0" borderId="0" xfId="0" applyNumberFormat="1" applyFont="1" applyAlignment="1">
      <alignment/>
    </xf>
    <xf numFmtId="1" fontId="4" fillId="2" borderId="1" xfId="0" applyNumberFormat="1" applyFont="1" applyFill="1" applyBorder="1" applyAlignment="1">
      <alignment horizontal="center"/>
    </xf>
    <xf numFmtId="1" fontId="4" fillId="2" borderId="2" xfId="0" applyNumberFormat="1" applyFont="1" applyFill="1" applyBorder="1" applyAlignment="1">
      <alignment horizontal="center"/>
    </xf>
    <xf numFmtId="1" fontId="4" fillId="2" borderId="3" xfId="0" applyNumberFormat="1" applyFont="1" applyFill="1" applyBorder="1" applyAlignment="1">
      <alignment horizontal="center"/>
    </xf>
    <xf numFmtId="0" fontId="5" fillId="0" borderId="4" xfId="0" applyFont="1" applyBorder="1" applyAlignment="1">
      <alignment/>
    </xf>
    <xf numFmtId="0" fontId="5" fillId="0" borderId="5" xfId="0" applyFont="1" applyBorder="1" applyAlignment="1">
      <alignment/>
    </xf>
    <xf numFmtId="0" fontId="10" fillId="0" borderId="6" xfId="0" applyFont="1" applyBorder="1" applyAlignment="1">
      <alignment/>
    </xf>
    <xf numFmtId="180" fontId="5" fillId="0" borderId="0" xfId="0" applyNumberFormat="1" applyFont="1" applyBorder="1" applyAlignment="1">
      <alignment horizontal="center"/>
    </xf>
    <xf numFmtId="0" fontId="5" fillId="0" borderId="0" xfId="0" applyFont="1" applyBorder="1" applyAlignment="1">
      <alignment horizontal="center"/>
    </xf>
    <xf numFmtId="0" fontId="8" fillId="0" borderId="0" xfId="0" applyFont="1" applyBorder="1" applyAlignment="1">
      <alignment/>
    </xf>
    <xf numFmtId="0" fontId="5" fillId="0" borderId="0" xfId="0" applyFont="1" applyBorder="1" applyAlignment="1">
      <alignment horizontal="left"/>
    </xf>
    <xf numFmtId="0" fontId="5" fillId="0" borderId="0" xfId="0" applyFont="1" applyBorder="1" applyAlignment="1">
      <alignment/>
    </xf>
    <xf numFmtId="0" fontId="10" fillId="0" borderId="7" xfId="0" applyFont="1" applyBorder="1" applyAlignment="1">
      <alignment/>
    </xf>
    <xf numFmtId="0" fontId="5" fillId="0" borderId="8" xfId="0" applyFont="1" applyBorder="1" applyAlignment="1">
      <alignment horizontal="center"/>
    </xf>
    <xf numFmtId="0" fontId="5" fillId="0" borderId="8" xfId="0" applyFont="1" applyBorder="1" applyAlignment="1">
      <alignment/>
    </xf>
    <xf numFmtId="0" fontId="8" fillId="0" borderId="8" xfId="0" applyFont="1" applyBorder="1" applyAlignment="1">
      <alignment/>
    </xf>
    <xf numFmtId="0" fontId="8" fillId="0" borderId="0" xfId="0" applyFont="1" applyFill="1" applyBorder="1" applyAlignment="1">
      <alignment/>
    </xf>
    <xf numFmtId="0" fontId="10" fillId="0" borderId="0" xfId="0" applyFont="1" applyBorder="1" applyAlignment="1">
      <alignment horizontal="center"/>
    </xf>
    <xf numFmtId="0" fontId="10" fillId="0" borderId="0" xfId="0" applyFont="1" applyBorder="1" applyAlignment="1">
      <alignment/>
    </xf>
    <xf numFmtId="0" fontId="5" fillId="0" borderId="9" xfId="0" applyFont="1" applyBorder="1" applyAlignment="1">
      <alignment/>
    </xf>
    <xf numFmtId="0" fontId="5" fillId="0" borderId="4" xfId="0" applyFont="1" applyBorder="1" applyAlignment="1">
      <alignment horizontal="center"/>
    </xf>
    <xf numFmtId="0" fontId="13" fillId="0" borderId="6" xfId="0" applyFont="1" applyBorder="1" applyAlignment="1">
      <alignment horizontal="left"/>
    </xf>
    <xf numFmtId="0" fontId="5" fillId="0" borderId="10" xfId="0" applyFont="1" applyBorder="1" applyAlignment="1">
      <alignment/>
    </xf>
    <xf numFmtId="0" fontId="5" fillId="0" borderId="11" xfId="0" applyFont="1" applyBorder="1" applyAlignment="1">
      <alignment/>
    </xf>
    <xf numFmtId="180" fontId="13" fillId="2" borderId="1" xfId="0" applyNumberFormat="1" applyFont="1" applyFill="1" applyBorder="1" applyAlignment="1">
      <alignment horizontal="center"/>
    </xf>
    <xf numFmtId="0" fontId="5" fillId="2" borderId="2" xfId="0" applyFont="1" applyFill="1" applyBorder="1" applyAlignment="1">
      <alignment horizontal="center"/>
    </xf>
    <xf numFmtId="1" fontId="13" fillId="3" borderId="12" xfId="0" applyNumberFormat="1" applyFont="1" applyFill="1" applyBorder="1" applyAlignment="1">
      <alignment horizontal="center"/>
    </xf>
    <xf numFmtId="180" fontId="5" fillId="0" borderId="0" xfId="0" applyNumberFormat="1" applyFont="1" applyAlignment="1">
      <alignment/>
    </xf>
    <xf numFmtId="180" fontId="10" fillId="0" borderId="0" xfId="0" applyNumberFormat="1" applyFont="1" applyAlignment="1">
      <alignment horizontal="right"/>
    </xf>
    <xf numFmtId="180" fontId="5" fillId="0" borderId="0" xfId="0" applyNumberFormat="1" applyFont="1" applyAlignment="1">
      <alignment horizontal="right"/>
    </xf>
    <xf numFmtId="1" fontId="4" fillId="4" borderId="12" xfId="0" applyNumberFormat="1" applyFont="1" applyFill="1" applyBorder="1" applyAlignment="1">
      <alignment horizontal="center"/>
    </xf>
    <xf numFmtId="2" fontId="4" fillId="0" borderId="0" xfId="0" applyNumberFormat="1" applyFont="1" applyAlignment="1">
      <alignment horizontal="center"/>
    </xf>
    <xf numFmtId="180" fontId="13" fillId="5" borderId="12" xfId="0" applyNumberFormat="1" applyFont="1" applyFill="1" applyBorder="1" applyAlignment="1">
      <alignment horizontal="center"/>
    </xf>
    <xf numFmtId="0" fontId="16" fillId="0" borderId="0" xfId="0" applyFont="1" applyBorder="1" applyAlignment="1">
      <alignment/>
    </xf>
    <xf numFmtId="180" fontId="13" fillId="2" borderId="12" xfId="0" applyNumberFormat="1" applyFont="1" applyFill="1" applyBorder="1" applyAlignment="1">
      <alignment horizontal="center"/>
    </xf>
    <xf numFmtId="1" fontId="5" fillId="0" borderId="0" xfId="0" applyNumberFormat="1" applyFont="1" applyFill="1" applyBorder="1" applyAlignment="1">
      <alignment horizontal="center"/>
    </xf>
    <xf numFmtId="180" fontId="5" fillId="2" borderId="1" xfId="0" applyNumberFormat="1" applyFont="1" applyFill="1" applyBorder="1" applyAlignment="1" applyProtection="1">
      <alignment horizontal="center"/>
      <protection/>
    </xf>
    <xf numFmtId="180" fontId="5" fillId="2" borderId="2" xfId="0" applyNumberFormat="1" applyFont="1" applyFill="1" applyBorder="1" applyAlignment="1" applyProtection="1">
      <alignment horizontal="center"/>
      <protection/>
    </xf>
    <xf numFmtId="180" fontId="5" fillId="2" borderId="3" xfId="0" applyNumberFormat="1" applyFont="1" applyFill="1" applyBorder="1" applyAlignment="1" applyProtection="1">
      <alignment horizontal="center"/>
      <protection/>
    </xf>
    <xf numFmtId="0" fontId="5" fillId="6" borderId="3" xfId="0" applyFont="1" applyFill="1" applyBorder="1" applyAlignment="1" applyProtection="1">
      <alignment horizontal="center"/>
      <protection locked="0"/>
    </xf>
    <xf numFmtId="0" fontId="5" fillId="6" borderId="1" xfId="0" applyFont="1" applyFill="1" applyBorder="1" applyAlignment="1" applyProtection="1">
      <alignment horizontal="center"/>
      <protection locked="0"/>
    </xf>
    <xf numFmtId="0" fontId="5" fillId="6" borderId="2" xfId="0" applyFont="1" applyFill="1" applyBorder="1" applyAlignment="1" applyProtection="1">
      <alignment horizontal="center"/>
      <protection locked="0"/>
    </xf>
    <xf numFmtId="0" fontId="4" fillId="6" borderId="1" xfId="0" applyFont="1" applyFill="1" applyBorder="1" applyAlignment="1" applyProtection="1">
      <alignment horizontal="center"/>
      <protection locked="0"/>
    </xf>
    <xf numFmtId="0" fontId="4" fillId="6" borderId="2" xfId="0" applyFont="1" applyFill="1" applyBorder="1" applyAlignment="1" applyProtection="1">
      <alignment horizontal="center"/>
      <protection locked="0"/>
    </xf>
    <xf numFmtId="9" fontId="4" fillId="6" borderId="2" xfId="21" applyFont="1" applyFill="1" applyBorder="1" applyAlignment="1" applyProtection="1">
      <alignment horizontal="center"/>
      <protection locked="0"/>
    </xf>
    <xf numFmtId="0" fontId="4" fillId="6" borderId="2" xfId="17" applyNumberFormat="1" applyFont="1" applyFill="1" applyBorder="1" applyAlignment="1" applyProtection="1">
      <alignment horizontal="center"/>
      <protection locked="0"/>
    </xf>
    <xf numFmtId="0" fontId="19" fillId="0" borderId="0" xfId="0" applyFont="1" applyAlignment="1">
      <alignment/>
    </xf>
    <xf numFmtId="2" fontId="5" fillId="6" borderId="12" xfId="0" applyNumberFormat="1" applyFont="1" applyFill="1" applyBorder="1" applyAlignment="1" applyProtection="1">
      <alignment horizontal="center"/>
      <protection locked="0"/>
    </xf>
    <xf numFmtId="0" fontId="14" fillId="0" borderId="0" xfId="0" applyFont="1" applyBorder="1" applyAlignment="1">
      <alignment horizontal="left"/>
    </xf>
    <xf numFmtId="1" fontId="5" fillId="0" borderId="0" xfId="0" applyNumberFormat="1" applyFont="1" applyFill="1" applyBorder="1" applyAlignment="1" applyProtection="1">
      <alignment horizontal="center"/>
      <protection/>
    </xf>
    <xf numFmtId="1" fontId="13" fillId="0" borderId="0" xfId="0" applyNumberFormat="1" applyFont="1" applyFill="1" applyBorder="1" applyAlignment="1">
      <alignment horizontal="center"/>
    </xf>
    <xf numFmtId="0" fontId="5" fillId="0" borderId="0" xfId="0" applyFont="1" applyFill="1" applyBorder="1" applyAlignment="1">
      <alignment horizontal="center"/>
    </xf>
    <xf numFmtId="2" fontId="5" fillId="0" borderId="0" xfId="0" applyNumberFormat="1" applyFont="1" applyFill="1" applyBorder="1" applyAlignment="1">
      <alignment horizontal="center"/>
    </xf>
    <xf numFmtId="0" fontId="5" fillId="0" borderId="8" xfId="0" applyFont="1" applyFill="1" applyBorder="1" applyAlignment="1">
      <alignment horizontal="center"/>
    </xf>
    <xf numFmtId="2" fontId="17" fillId="0" borderId="0" xfId="15" applyNumberFormat="1" applyAlignment="1">
      <alignment horizontal="left"/>
    </xf>
    <xf numFmtId="2" fontId="13" fillId="5" borderId="12" xfId="0" applyNumberFormat="1" applyFont="1" applyFill="1" applyBorder="1" applyAlignment="1">
      <alignment horizontal="center"/>
    </xf>
    <xf numFmtId="2" fontId="5" fillId="0" borderId="0" xfId="0" applyNumberFormat="1" applyFont="1" applyBorder="1" applyAlignment="1">
      <alignment horizontal="center"/>
    </xf>
    <xf numFmtId="2" fontId="13" fillId="2" borderId="12" xfId="0" applyNumberFormat="1" applyFont="1" applyFill="1" applyBorder="1" applyAlignment="1">
      <alignment horizontal="center"/>
    </xf>
    <xf numFmtId="0" fontId="5" fillId="2" borderId="12" xfId="0" applyFont="1" applyFill="1" applyBorder="1" applyAlignment="1">
      <alignment horizontal="center"/>
    </xf>
    <xf numFmtId="0" fontId="5" fillId="0" borderId="7" xfId="0" applyFont="1" applyBorder="1" applyAlignment="1">
      <alignment horizontal="center"/>
    </xf>
    <xf numFmtId="1" fontId="4" fillId="7" borderId="12" xfId="0" applyNumberFormat="1" applyFont="1" applyFill="1" applyBorder="1" applyAlignment="1">
      <alignment horizontal="center"/>
    </xf>
    <xf numFmtId="1" fontId="5" fillId="0" borderId="0" xfId="0" applyNumberFormat="1" applyFont="1" applyAlignment="1">
      <alignment horizontal="center"/>
    </xf>
    <xf numFmtId="1" fontId="5" fillId="2" borderId="2" xfId="0" applyNumberFormat="1" applyFont="1" applyFill="1" applyBorder="1" applyAlignment="1">
      <alignment horizontal="center"/>
    </xf>
    <xf numFmtId="0" fontId="17" fillId="0" borderId="4" xfId="15" applyBorder="1" applyAlignment="1">
      <alignment/>
    </xf>
    <xf numFmtId="0" fontId="17" fillId="0" borderId="0" xfId="15" applyAlignment="1">
      <alignment/>
    </xf>
    <xf numFmtId="0" fontId="17" fillId="0" borderId="0" xfId="15" applyFont="1" applyAlignment="1">
      <alignment/>
    </xf>
    <xf numFmtId="0" fontId="17" fillId="0" borderId="0" xfId="15" applyFont="1" applyAlignment="1">
      <alignment horizontal="left"/>
    </xf>
    <xf numFmtId="2" fontId="10" fillId="0" borderId="0" xfId="0" applyNumberFormat="1" applyFont="1" applyAlignment="1">
      <alignment horizontal="center"/>
    </xf>
    <xf numFmtId="0" fontId="20" fillId="0" borderId="0" xfId="0" applyFont="1" applyAlignment="1">
      <alignment/>
    </xf>
    <xf numFmtId="0" fontId="21" fillId="0" borderId="0" xfId="0" applyFont="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Power output </a:t>
            </a:r>
          </a:p>
        </c:rich>
      </c:tx>
      <c:layout/>
      <c:spPr>
        <a:noFill/>
        <a:ln>
          <a:noFill/>
        </a:ln>
      </c:spPr>
    </c:title>
    <c:plotArea>
      <c:layout>
        <c:manualLayout>
          <c:xMode val="edge"/>
          <c:yMode val="edge"/>
          <c:x val="0.04575"/>
          <c:y val="0.08225"/>
          <c:w val="0.94275"/>
          <c:h val="0.865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numRef>
              <c:f>'AX 50W'!$U$37:$U$59</c:f>
              <c:numCache/>
            </c:numRef>
          </c:cat>
          <c:val>
            <c:numRef>
              <c:f>'AX 50W'!$T$37:$T$59</c:f>
              <c:numCache/>
            </c:numRef>
          </c:val>
          <c:smooth val="0"/>
        </c:ser>
        <c:marker val="1"/>
        <c:axId val="44183028"/>
        <c:axId val="62102933"/>
      </c:lineChart>
      <c:catAx>
        <c:axId val="44183028"/>
        <c:scaling>
          <c:orientation val="minMax"/>
        </c:scaling>
        <c:axPos val="b"/>
        <c:title>
          <c:tx>
            <c:rich>
              <a:bodyPr vert="horz" rot="0" anchor="ctr"/>
              <a:lstStyle/>
              <a:p>
                <a:pPr algn="ctr">
                  <a:defRPr/>
                </a:pPr>
                <a:r>
                  <a:rPr lang="en-US" cap="none" sz="1200" b="1" i="0" u="none" baseline="0">
                    <a:latin typeface="Arial"/>
                    <a:ea typeface="Arial"/>
                    <a:cs typeface="Arial"/>
                  </a:rPr>
                  <a:t>Load impedance</a:t>
                </a:r>
              </a:p>
            </c:rich>
          </c:tx>
          <c:layout/>
          <c:overlay val="0"/>
          <c:spPr>
            <a:noFill/>
            <a:ln>
              <a:noFill/>
            </a:ln>
          </c:spPr>
        </c:title>
        <c:delete val="0"/>
        <c:numFmt formatCode="0.0" sourceLinked="0"/>
        <c:majorTickMark val="out"/>
        <c:minorTickMark val="none"/>
        <c:tickLblPos val="nextTo"/>
        <c:crossAx val="62102933"/>
        <c:crosses val="autoZero"/>
        <c:auto val="1"/>
        <c:lblOffset val="100"/>
        <c:noMultiLvlLbl val="0"/>
      </c:catAx>
      <c:valAx>
        <c:axId val="62102933"/>
        <c:scaling>
          <c:orientation val="minMax"/>
        </c:scaling>
        <c:axPos val="l"/>
        <c:title>
          <c:tx>
            <c:rich>
              <a:bodyPr vert="horz" rot="-5400000" anchor="ctr"/>
              <a:lstStyle/>
              <a:p>
                <a:pPr algn="ctr">
                  <a:defRPr/>
                </a:pPr>
                <a:r>
                  <a:rPr lang="en-US" cap="none" sz="1200" b="1" i="0" u="none" baseline="0">
                    <a:latin typeface="Arial"/>
                    <a:ea typeface="Arial"/>
                    <a:cs typeface="Arial"/>
                  </a:rPr>
                  <a:t>power</a:t>
                </a:r>
              </a:p>
            </c:rich>
          </c:tx>
          <c:layout/>
          <c:overlay val="0"/>
          <c:spPr>
            <a:noFill/>
            <a:ln>
              <a:noFill/>
            </a:ln>
          </c:spPr>
        </c:title>
        <c:majorGridlines/>
        <c:delete val="0"/>
        <c:numFmt formatCode="0" sourceLinked="0"/>
        <c:majorTickMark val="out"/>
        <c:minorTickMark val="none"/>
        <c:tickLblPos val="nextTo"/>
        <c:crossAx val="4418302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35</xdr:row>
      <xdr:rowOff>152400</xdr:rowOff>
    </xdr:from>
    <xdr:to>
      <xdr:col>10</xdr:col>
      <xdr:colOff>0</xdr:colOff>
      <xdr:row>60</xdr:row>
      <xdr:rowOff>123825</xdr:rowOff>
    </xdr:to>
    <xdr:graphicFrame>
      <xdr:nvGraphicFramePr>
        <xdr:cNvPr id="1" name="Chart 2"/>
        <xdr:cNvGraphicFramePr/>
      </xdr:nvGraphicFramePr>
      <xdr:xfrm>
        <a:off x="38100" y="8391525"/>
        <a:ext cx="8372475" cy="4752975"/>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27</xdr:row>
      <xdr:rowOff>0</xdr:rowOff>
    </xdr:from>
    <xdr:to>
      <xdr:col>10</xdr:col>
      <xdr:colOff>504825</xdr:colOff>
      <xdr:row>30</xdr:row>
      <xdr:rowOff>0</xdr:rowOff>
    </xdr:to>
    <xdr:sp>
      <xdr:nvSpPr>
        <xdr:cNvPr id="2" name="TextBox 17"/>
        <xdr:cNvSpPr txBox="1">
          <a:spLocks noChangeArrowheads="1"/>
        </xdr:cNvSpPr>
      </xdr:nvSpPr>
      <xdr:spPr>
        <a:xfrm>
          <a:off x="4648200" y="6257925"/>
          <a:ext cx="426720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It depends a lot on how the manufacturer specifies the VA rating of the transformer. I’ve seen torroids looking the same, weighing the same and having VA ratings between 500 and 900VA.  Look around a bit and compare weight, measures and VA-ratings to get a feeling for this.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uncanamps.com/psud2/index.html" TargetMode="External" /><Relationship Id="rId2" Type="http://schemas.openxmlformats.org/officeDocument/2006/relationships/hyperlink" Target="http://mitglied.lycos.de/Promitheus/heatsinks.htm" TargetMode="External" /><Relationship Id="rId3" Type="http://schemas.openxmlformats.org/officeDocument/2006/relationships/hyperlink" Target="http://www.diyaudio.com/forums/showthread.php?s=&amp;threadid=3748" TargetMode="External" /><Relationship Id="rId4" Type="http://schemas.openxmlformats.org/officeDocument/2006/relationships/hyperlink" Target="http://www.diyaudio.com/forums/showthread.php?threadid=5980" TargetMode="External" /><Relationship Id="rId5" Type="http://schemas.openxmlformats.org/officeDocument/2006/relationships/hyperlink" Target="http://www.diyaudio.com/forums/showthread.php?s=&amp;threadid=8933" TargetMode="External" /><Relationship Id="rId6" Type="http://schemas.openxmlformats.org/officeDocument/2006/relationships/hyperlink" Target="http://www.diyaudio.com/wiki/index.php?page=Aleph-X"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2"/>
  <sheetViews>
    <sheetView tabSelected="1" workbookViewId="0" topLeftCell="A28">
      <selection activeCell="A35" sqref="A35"/>
    </sheetView>
  </sheetViews>
  <sheetFormatPr defaultColWidth="11.421875" defaultRowHeight="12.75"/>
  <cols>
    <col min="1" max="1" width="38.00390625" style="2" customWidth="1"/>
    <col min="2" max="2" width="12.140625" style="4" bestFit="1" customWidth="1"/>
    <col min="3" max="3" width="7.8515625" style="2" customWidth="1"/>
    <col min="4" max="4" width="11.421875" style="2" customWidth="1"/>
    <col min="5" max="5" width="9.140625" style="2" customWidth="1"/>
    <col min="6" max="6" width="8.140625" style="2" customWidth="1"/>
    <col min="7" max="7" width="8.00390625" style="2" customWidth="1"/>
    <col min="8" max="8" width="8.28125" style="2" customWidth="1"/>
    <col min="9" max="9" width="9.28125" style="2" customWidth="1"/>
    <col min="10" max="10" width="13.8515625" style="2" customWidth="1"/>
    <col min="11" max="11" width="9.140625" style="2" customWidth="1"/>
    <col min="12" max="12" width="11.140625" style="2" customWidth="1"/>
    <col min="13" max="13" width="6.57421875" style="40" bestFit="1" customWidth="1"/>
    <col min="14" max="14" width="5.8515625" style="2" bestFit="1" customWidth="1"/>
    <col min="15" max="16384" width="11.421875" style="2" customWidth="1"/>
  </cols>
  <sheetData>
    <row r="1" spans="1:2" ht="31.5">
      <c r="A1" s="81" t="s">
        <v>83</v>
      </c>
      <c r="B1" s="82" t="s">
        <v>21</v>
      </c>
    </row>
    <row r="2" ht="19.5">
      <c r="A2" s="3" t="s">
        <v>22</v>
      </c>
    </row>
    <row r="3" spans="1:6" ht="21" customHeight="1">
      <c r="A3" s="78" t="s">
        <v>77</v>
      </c>
      <c r="B3" s="79" t="s">
        <v>79</v>
      </c>
      <c r="D3" s="77" t="s">
        <v>78</v>
      </c>
      <c r="F3" s="77" t="s">
        <v>80</v>
      </c>
    </row>
    <row r="4" spans="1:6" ht="8.25" customHeight="1">
      <c r="A4" s="78"/>
      <c r="B4" s="79"/>
      <c r="D4" s="77"/>
      <c r="F4" s="77"/>
    </row>
    <row r="5" ht="15">
      <c r="A5" s="7" t="s">
        <v>57</v>
      </c>
    </row>
    <row r="6" ht="15">
      <c r="A6" s="7" t="s">
        <v>63</v>
      </c>
    </row>
    <row r="7" ht="15">
      <c r="A7" s="7" t="s">
        <v>64</v>
      </c>
    </row>
    <row r="8" ht="15">
      <c r="A8" s="7" t="s">
        <v>58</v>
      </c>
    </row>
    <row r="9" ht="15">
      <c r="A9" s="7" t="s">
        <v>65</v>
      </c>
    </row>
    <row r="10" ht="15">
      <c r="A10" s="7" t="s">
        <v>66</v>
      </c>
    </row>
    <row r="11" ht="15"/>
    <row r="12" spans="1:4" ht="19.5">
      <c r="A12" s="1" t="s">
        <v>13</v>
      </c>
      <c r="B12" s="55">
        <v>18</v>
      </c>
      <c r="C12" s="2" t="s">
        <v>46</v>
      </c>
      <c r="D12" s="2" t="s">
        <v>0</v>
      </c>
    </row>
    <row r="13" spans="1:4" ht="19.5">
      <c r="A13" s="1" t="s">
        <v>14</v>
      </c>
      <c r="B13" s="56">
        <v>5</v>
      </c>
      <c r="C13" s="2" t="s">
        <v>45</v>
      </c>
      <c r="D13" s="2" t="s">
        <v>16</v>
      </c>
    </row>
    <row r="14" spans="1:9" ht="19.5">
      <c r="A14" s="1" t="s">
        <v>15</v>
      </c>
      <c r="B14" s="57">
        <v>0.5</v>
      </c>
      <c r="C14" s="5"/>
      <c r="D14" s="7" t="s">
        <v>29</v>
      </c>
      <c r="E14" s="6"/>
      <c r="F14" s="6"/>
      <c r="G14" s="6"/>
      <c r="H14" s="6"/>
      <c r="I14" s="6"/>
    </row>
    <row r="15" spans="1:4" ht="19.5">
      <c r="A15" s="1" t="s">
        <v>68</v>
      </c>
      <c r="B15" s="58">
        <v>8</v>
      </c>
      <c r="C15" s="6"/>
      <c r="D15" s="2" t="s">
        <v>17</v>
      </c>
    </row>
    <row r="16" spans="1:4" ht="19.5">
      <c r="A16" s="1" t="s">
        <v>1</v>
      </c>
      <c r="B16" s="14">
        <f>1/(1-B14)*B13/2</f>
        <v>5</v>
      </c>
      <c r="C16" s="7" t="s">
        <v>45</v>
      </c>
      <c r="D16" s="2" t="s">
        <v>2</v>
      </c>
    </row>
    <row r="17" spans="1:4" ht="19.5">
      <c r="A17" s="1" t="s">
        <v>18</v>
      </c>
      <c r="B17" s="15">
        <f>IF((2*B$12-4)^2/2/8&lt;(B$16*B$16)/2*8,(2*B$12-4)^2/2/8,(B$16*B$16)/2*8)</f>
        <v>64</v>
      </c>
      <c r="C17" s="7" t="s">
        <v>47</v>
      </c>
      <c r="D17" s="2" t="s">
        <v>28</v>
      </c>
    </row>
    <row r="18" spans="1:4" ht="19.5">
      <c r="A18" s="1" t="s">
        <v>19</v>
      </c>
      <c r="B18" s="15">
        <f>IF((2*B$12-4)^2/2/4&lt;(B$16*B$16)/2*4,(2*B$12-4)^2/2/4,(B$16*B$16)/2*4)</f>
        <v>50</v>
      </c>
      <c r="C18" s="7" t="s">
        <v>47</v>
      </c>
      <c r="D18" s="2" t="s">
        <v>28</v>
      </c>
    </row>
    <row r="19" spans="1:4" ht="19.5">
      <c r="A19" s="1" t="s">
        <v>20</v>
      </c>
      <c r="B19" s="16">
        <f>IF((2*B$12-4)^2/2/2&lt;(B$16*B$16)/2*2,(2*B$12-4)^2/2/2,(B$16*B$16)/2*2)</f>
        <v>25</v>
      </c>
      <c r="C19" s="7" t="s">
        <v>47</v>
      </c>
      <c r="D19" s="2" t="s">
        <v>28</v>
      </c>
    </row>
    <row r="20" spans="1:4" ht="19.5">
      <c r="A20" s="1"/>
      <c r="B20" s="8"/>
      <c r="C20" s="7"/>
      <c r="D20" s="59"/>
    </row>
    <row r="21" spans="1:4" ht="19.5">
      <c r="A21" s="1" t="s">
        <v>23</v>
      </c>
      <c r="B21" s="73">
        <f>B12*2*B13</f>
        <v>180</v>
      </c>
      <c r="C21" s="7" t="s">
        <v>47</v>
      </c>
      <c r="D21" s="2" t="s">
        <v>24</v>
      </c>
    </row>
    <row r="22" spans="1:4" ht="19.5">
      <c r="A22" s="1" t="s">
        <v>6</v>
      </c>
      <c r="B22" s="43">
        <f>B21/B15</f>
        <v>22.5</v>
      </c>
      <c r="C22" s="7" t="s">
        <v>47</v>
      </c>
      <c r="D22" s="2" t="s">
        <v>56</v>
      </c>
    </row>
    <row r="23" spans="1:10" ht="19.5">
      <c r="A23" s="1" t="s">
        <v>59</v>
      </c>
      <c r="B23" s="44">
        <f>(B12+0.7)/1.41</f>
        <v>13.26241134751773</v>
      </c>
      <c r="C23" s="2" t="s">
        <v>46</v>
      </c>
      <c r="D23" s="2" t="s">
        <v>26</v>
      </c>
      <c r="E23" s="10"/>
      <c r="F23" s="10"/>
      <c r="H23" s="10"/>
      <c r="I23" s="10"/>
      <c r="J23" s="10"/>
    </row>
    <row r="24" spans="1:10" ht="19.5">
      <c r="A24" s="1" t="s">
        <v>82</v>
      </c>
      <c r="B24" s="80" t="s">
        <v>25</v>
      </c>
      <c r="C24" s="2" t="s">
        <v>46</v>
      </c>
      <c r="D24" s="2" t="s">
        <v>69</v>
      </c>
      <c r="F24" s="11"/>
      <c r="H24" s="12"/>
      <c r="I24" s="13"/>
      <c r="J24" s="9"/>
    </row>
    <row r="25" spans="2:10" ht="15">
      <c r="B25" s="9"/>
      <c r="D25" s="2" t="s">
        <v>73</v>
      </c>
      <c r="H25" s="67" t="s">
        <v>74</v>
      </c>
      <c r="I25" s="13"/>
      <c r="J25" s="2" t="s">
        <v>75</v>
      </c>
    </row>
    <row r="26" spans="1:9" ht="19.5">
      <c r="A26" s="1"/>
      <c r="B26" s="9"/>
      <c r="D26" s="2" t="s">
        <v>70</v>
      </c>
      <c r="H26" s="12"/>
      <c r="I26" s="13"/>
    </row>
    <row r="27" spans="1:9" ht="19.5">
      <c r="A27" s="1"/>
      <c r="D27" s="59"/>
      <c r="H27" s="12"/>
      <c r="I27" s="13"/>
    </row>
    <row r="28" spans="1:9" ht="19.5">
      <c r="A28" s="1" t="s">
        <v>3</v>
      </c>
      <c r="B28" s="74">
        <f>B21*2</f>
        <v>360</v>
      </c>
      <c r="C28" s="2" t="s">
        <v>47</v>
      </c>
      <c r="D28" s="2" t="s">
        <v>4</v>
      </c>
      <c r="H28" s="12"/>
      <c r="I28" s="13"/>
    </row>
    <row r="29" spans="1:9" ht="19.5">
      <c r="A29" s="1"/>
      <c r="B29" s="74">
        <f>B21*3</f>
        <v>540</v>
      </c>
      <c r="C29" s="2" t="s">
        <v>47</v>
      </c>
      <c r="D29" s="2" t="s">
        <v>5</v>
      </c>
      <c r="H29" s="12"/>
      <c r="I29" s="13"/>
    </row>
    <row r="30" spans="1:9" ht="19.5">
      <c r="A30" s="1"/>
      <c r="D30" s="59"/>
      <c r="H30" s="12"/>
      <c r="I30" s="13"/>
    </row>
    <row r="31" spans="1:9" ht="19.5">
      <c r="A31" s="1" t="s">
        <v>9</v>
      </c>
      <c r="B31" s="9">
        <f>B13/B15*2</f>
        <v>1.25</v>
      </c>
      <c r="C31" s="2" t="s">
        <v>45</v>
      </c>
      <c r="D31" s="59"/>
      <c r="H31" s="12"/>
      <c r="I31" s="13"/>
    </row>
    <row r="32" spans="1:9" ht="19.5">
      <c r="A32" s="1" t="s">
        <v>10</v>
      </c>
      <c r="B32" s="9">
        <f>0.5/B31</f>
        <v>0.4</v>
      </c>
      <c r="C32" s="2" t="s">
        <v>8</v>
      </c>
      <c r="D32" s="2" t="s">
        <v>27</v>
      </c>
      <c r="H32" s="12"/>
      <c r="I32" s="13"/>
    </row>
    <row r="33" spans="1:9" ht="19.5">
      <c r="A33" s="1" t="s">
        <v>62</v>
      </c>
      <c r="B33" s="60">
        <v>0.4</v>
      </c>
      <c r="C33" s="2" t="s">
        <v>8</v>
      </c>
      <c r="D33" s="2" t="s">
        <v>81</v>
      </c>
      <c r="H33" s="12"/>
      <c r="I33" s="13"/>
    </row>
    <row r="34" spans="1:9" ht="19.5">
      <c r="A34" s="1" t="s">
        <v>11</v>
      </c>
      <c r="B34" s="9">
        <f>B31</f>
        <v>1.25</v>
      </c>
      <c r="C34" s="2" t="s">
        <v>45</v>
      </c>
      <c r="H34" s="12"/>
      <c r="I34" s="13"/>
    </row>
    <row r="35" spans="1:9" ht="19.5">
      <c r="A35" s="1" t="s">
        <v>12</v>
      </c>
      <c r="B35" s="9">
        <f>B33*(B34*B34)</f>
        <v>0.625</v>
      </c>
      <c r="C35" s="2" t="s">
        <v>47</v>
      </c>
      <c r="H35" s="12"/>
      <c r="I35" s="13"/>
    </row>
    <row r="36" spans="8:21" ht="16.5">
      <c r="H36" s="12"/>
      <c r="I36" s="13"/>
      <c r="T36" s="41" t="s">
        <v>7</v>
      </c>
      <c r="U36" s="10" t="s">
        <v>8</v>
      </c>
    </row>
    <row r="37" spans="8:21" ht="15">
      <c r="H37" s="12"/>
      <c r="I37" s="13"/>
      <c r="T37" s="42">
        <f aca="true" t="shared" si="0" ref="T37:T59">IF((2*$B$12-4)^2/2/$U37&lt;($B$16*$B$16)/2*$U37,(2*$B$12-4)^2/2/$U37,($B$16*$B$16)/2*$U37)</f>
        <v>42.666666666666664</v>
      </c>
      <c r="U37" s="13">
        <v>12</v>
      </c>
    </row>
    <row r="38" spans="8:21" ht="15">
      <c r="H38" s="12"/>
      <c r="I38" s="13"/>
      <c r="T38" s="42">
        <f t="shared" si="0"/>
        <v>44.52173913043478</v>
      </c>
      <c r="U38" s="13">
        <v>11.5</v>
      </c>
    </row>
    <row r="39" spans="8:21" ht="15">
      <c r="H39" s="12"/>
      <c r="I39" s="13"/>
      <c r="T39" s="42">
        <f t="shared" si="0"/>
        <v>46.54545454545455</v>
      </c>
      <c r="U39" s="13">
        <v>11</v>
      </c>
    </row>
    <row r="40" spans="8:21" ht="15">
      <c r="H40" s="12"/>
      <c r="I40" s="13"/>
      <c r="T40" s="42">
        <f t="shared" si="0"/>
        <v>48.76190476190476</v>
      </c>
      <c r="U40" s="13">
        <v>10.5</v>
      </c>
    </row>
    <row r="41" spans="8:21" ht="15">
      <c r="H41" s="12"/>
      <c r="I41" s="13"/>
      <c r="T41" s="42">
        <f t="shared" si="0"/>
        <v>51.2</v>
      </c>
      <c r="U41" s="13">
        <v>10</v>
      </c>
    </row>
    <row r="42" spans="8:21" ht="15">
      <c r="H42" s="12"/>
      <c r="I42" s="13"/>
      <c r="T42" s="42">
        <f t="shared" si="0"/>
        <v>53.89473684210526</v>
      </c>
      <c r="U42" s="13">
        <v>9.5</v>
      </c>
    </row>
    <row r="43" spans="8:21" ht="15">
      <c r="H43" s="12"/>
      <c r="I43" s="13"/>
      <c r="T43" s="42">
        <f t="shared" si="0"/>
        <v>56.888888888888886</v>
      </c>
      <c r="U43" s="13">
        <v>9</v>
      </c>
    </row>
    <row r="44" spans="8:21" ht="15">
      <c r="H44" s="12"/>
      <c r="I44" s="13"/>
      <c r="T44" s="42">
        <f t="shared" si="0"/>
        <v>60.23529411764706</v>
      </c>
      <c r="U44" s="13">
        <v>8.5</v>
      </c>
    </row>
    <row r="45" spans="8:21" ht="15">
      <c r="H45" s="12"/>
      <c r="I45" s="13"/>
      <c r="T45" s="42">
        <f t="shared" si="0"/>
        <v>64</v>
      </c>
      <c r="U45" s="13">
        <v>8</v>
      </c>
    </row>
    <row r="46" spans="8:21" ht="15">
      <c r="H46" s="12"/>
      <c r="I46" s="13"/>
      <c r="T46" s="42">
        <f t="shared" si="0"/>
        <v>68.26666666666667</v>
      </c>
      <c r="U46" s="13">
        <v>7.5</v>
      </c>
    </row>
    <row r="47" spans="8:21" ht="15">
      <c r="H47" s="12"/>
      <c r="I47" s="13"/>
      <c r="T47" s="42">
        <f t="shared" si="0"/>
        <v>73.14285714285714</v>
      </c>
      <c r="U47" s="13">
        <v>7</v>
      </c>
    </row>
    <row r="48" spans="20:21" ht="15">
      <c r="T48" s="42">
        <f t="shared" si="0"/>
        <v>78.76923076923077</v>
      </c>
      <c r="U48" s="13">
        <v>6.5</v>
      </c>
    </row>
    <row r="49" spans="20:21" ht="15">
      <c r="T49" s="42">
        <f t="shared" si="0"/>
        <v>75</v>
      </c>
      <c r="U49" s="13">
        <v>6</v>
      </c>
    </row>
    <row r="50" spans="20:21" ht="15">
      <c r="T50" s="42">
        <f t="shared" si="0"/>
        <v>68.75</v>
      </c>
      <c r="U50" s="13">
        <v>5.5</v>
      </c>
    </row>
    <row r="51" spans="20:21" ht="15">
      <c r="T51" s="42">
        <f t="shared" si="0"/>
        <v>62.5</v>
      </c>
      <c r="U51" s="13">
        <v>5</v>
      </c>
    </row>
    <row r="52" spans="20:21" ht="15">
      <c r="T52" s="42">
        <f t="shared" si="0"/>
        <v>56.25</v>
      </c>
      <c r="U52" s="13">
        <v>4.5</v>
      </c>
    </row>
    <row r="53" spans="20:21" ht="15">
      <c r="T53" s="42">
        <f t="shared" si="0"/>
        <v>50</v>
      </c>
      <c r="U53" s="13">
        <v>4</v>
      </c>
    </row>
    <row r="54" spans="20:21" ht="15">
      <c r="T54" s="42">
        <f t="shared" si="0"/>
        <v>43.75</v>
      </c>
      <c r="U54" s="13">
        <v>3.5</v>
      </c>
    </row>
    <row r="55" spans="20:21" ht="15">
      <c r="T55" s="42">
        <f t="shared" si="0"/>
        <v>37.5</v>
      </c>
      <c r="U55" s="13">
        <v>3</v>
      </c>
    </row>
    <row r="56" spans="20:21" ht="15">
      <c r="T56" s="42">
        <f t="shared" si="0"/>
        <v>31.25</v>
      </c>
      <c r="U56" s="13">
        <v>2.5</v>
      </c>
    </row>
    <row r="57" spans="20:21" ht="15">
      <c r="T57" s="42">
        <f t="shared" si="0"/>
        <v>25</v>
      </c>
      <c r="U57" s="13">
        <v>2</v>
      </c>
    </row>
    <row r="58" spans="20:21" ht="15">
      <c r="T58" s="42">
        <f t="shared" si="0"/>
        <v>18.75</v>
      </c>
      <c r="U58" s="13">
        <v>1.5</v>
      </c>
    </row>
    <row r="59" spans="20:21" ht="15">
      <c r="T59" s="42">
        <f t="shared" si="0"/>
        <v>12.5</v>
      </c>
      <c r="U59" s="13">
        <v>1</v>
      </c>
    </row>
    <row r="60" ht="15"/>
    <row r="61" ht="15"/>
    <row r="62" spans="1:10" ht="15">
      <c r="A62" s="32" t="s">
        <v>51</v>
      </c>
      <c r="B62" s="33"/>
      <c r="C62" s="17"/>
      <c r="D62" s="76" t="s">
        <v>76</v>
      </c>
      <c r="E62" s="17"/>
      <c r="F62" s="17"/>
      <c r="G62" s="17"/>
      <c r="H62" s="17"/>
      <c r="I62" s="17"/>
      <c r="J62" s="18"/>
    </row>
    <row r="63" spans="1:10" ht="16.5">
      <c r="A63" s="34" t="s">
        <v>36</v>
      </c>
      <c r="B63" s="30" t="s">
        <v>30</v>
      </c>
      <c r="C63" s="30" t="s">
        <v>31</v>
      </c>
      <c r="D63" s="30"/>
      <c r="E63" s="30"/>
      <c r="F63" s="30"/>
      <c r="G63" s="24"/>
      <c r="H63" s="24"/>
      <c r="I63" s="24"/>
      <c r="J63" s="35"/>
    </row>
    <row r="64" spans="1:10" ht="16.5">
      <c r="A64" s="19" t="s">
        <v>35</v>
      </c>
      <c r="B64" s="53">
        <v>0.135</v>
      </c>
      <c r="C64" s="49">
        <f>B64*B72</f>
        <v>24.3</v>
      </c>
      <c r="D64" s="2" t="s">
        <v>67</v>
      </c>
      <c r="E64" s="6"/>
      <c r="F64" s="62"/>
      <c r="G64" s="22"/>
      <c r="H64" s="6"/>
      <c r="I64" s="24"/>
      <c r="J64" s="35"/>
    </row>
    <row r="65" spans="1:10" ht="16.5">
      <c r="A65" s="19" t="s">
        <v>37</v>
      </c>
      <c r="B65" s="54">
        <v>0</v>
      </c>
      <c r="C65" s="50">
        <f>B72*B65</f>
        <v>0</v>
      </c>
      <c r="D65" s="2" t="s">
        <v>60</v>
      </c>
      <c r="E65" s="6"/>
      <c r="F65" s="62"/>
      <c r="G65" s="22"/>
      <c r="H65" s="6"/>
      <c r="I65" s="24"/>
      <c r="J65" s="35"/>
    </row>
    <row r="66" spans="1:10" ht="16.5">
      <c r="A66" s="19" t="s">
        <v>38</v>
      </c>
      <c r="B66" s="54">
        <v>0.2</v>
      </c>
      <c r="C66" s="50">
        <f>B70*B66</f>
        <v>4.5</v>
      </c>
      <c r="D66" s="2" t="s">
        <v>61</v>
      </c>
      <c r="E66" s="6"/>
      <c r="F66" s="62"/>
      <c r="G66" s="22"/>
      <c r="H66" s="6"/>
      <c r="I66" s="24"/>
      <c r="J66" s="35"/>
    </row>
    <row r="67" spans="1:10" ht="16.5">
      <c r="A67" s="19" t="s">
        <v>39</v>
      </c>
      <c r="B67" s="54">
        <v>0.2</v>
      </c>
      <c r="C67" s="50">
        <f>B67*B70</f>
        <v>4.5</v>
      </c>
      <c r="D67" s="24"/>
      <c r="E67" s="22"/>
      <c r="F67" s="62"/>
      <c r="G67" s="22"/>
      <c r="H67" s="22"/>
      <c r="I67" s="24"/>
      <c r="J67" s="35"/>
    </row>
    <row r="68" spans="1:10" ht="16.5">
      <c r="A68" s="19" t="s">
        <v>32</v>
      </c>
      <c r="B68" s="52">
        <v>0.83</v>
      </c>
      <c r="C68" s="51">
        <f>B70*B68</f>
        <v>18.675</v>
      </c>
      <c r="D68" s="24" t="s">
        <v>52</v>
      </c>
      <c r="E68" s="22"/>
      <c r="F68" s="62"/>
      <c r="G68" s="22"/>
      <c r="H68" s="22"/>
      <c r="I68" s="24"/>
      <c r="J68" s="35"/>
    </row>
    <row r="69" spans="1:10" ht="16.5">
      <c r="A69" s="19"/>
      <c r="B69" s="21"/>
      <c r="C69" s="21"/>
      <c r="D69" s="21"/>
      <c r="E69" s="29"/>
      <c r="F69" s="29"/>
      <c r="G69" s="22"/>
      <c r="H69" s="22"/>
      <c r="I69" s="24"/>
      <c r="J69" s="35"/>
    </row>
    <row r="70" spans="1:10" ht="16.5">
      <c r="A70" s="19" t="s">
        <v>40</v>
      </c>
      <c r="B70" s="37">
        <f>B74*2*B75/B71</f>
        <v>22.5</v>
      </c>
      <c r="C70" s="39">
        <f>150*(1-(B79-25)*0.008)</f>
        <v>120.84</v>
      </c>
      <c r="D70" s="21" t="s">
        <v>33</v>
      </c>
      <c r="E70" s="24" t="s">
        <v>55</v>
      </c>
      <c r="F70" s="63"/>
      <c r="G70" s="21"/>
      <c r="H70" s="22"/>
      <c r="I70" s="24"/>
      <c r="J70" s="35"/>
    </row>
    <row r="71" spans="1:10" ht="16.5">
      <c r="A71" s="19" t="s">
        <v>41</v>
      </c>
      <c r="B71" s="38">
        <f>B15</f>
        <v>8</v>
      </c>
      <c r="C71" s="48"/>
      <c r="D71" s="23"/>
      <c r="E71" s="64"/>
      <c r="F71" s="29"/>
      <c r="G71" s="22"/>
      <c r="H71" s="22"/>
      <c r="I71" s="24"/>
      <c r="J71" s="35"/>
    </row>
    <row r="72" spans="1:10" ht="16.5">
      <c r="A72" s="19" t="s">
        <v>49</v>
      </c>
      <c r="B72" s="75">
        <f>B74*2*B75</f>
        <v>180</v>
      </c>
      <c r="C72" s="21" t="s">
        <v>47</v>
      </c>
      <c r="D72" s="21"/>
      <c r="E72" s="64"/>
      <c r="F72" s="29"/>
      <c r="G72" s="22"/>
      <c r="H72" s="22"/>
      <c r="I72" s="24"/>
      <c r="J72" s="35"/>
    </row>
    <row r="73" spans="1:10" ht="16.5">
      <c r="A73" s="19" t="s">
        <v>50</v>
      </c>
      <c r="B73" s="75">
        <f>B72*2</f>
        <v>360</v>
      </c>
      <c r="C73" s="21" t="s">
        <v>47</v>
      </c>
      <c r="D73" s="21"/>
      <c r="E73" s="64"/>
      <c r="F73" s="29"/>
      <c r="G73" s="22"/>
      <c r="H73" s="22"/>
      <c r="I73" s="24"/>
      <c r="J73" s="35"/>
    </row>
    <row r="74" spans="1:10" ht="16.5">
      <c r="A74" s="19" t="s">
        <v>42</v>
      </c>
      <c r="B74" s="38">
        <f>B12</f>
        <v>18</v>
      </c>
      <c r="C74" s="21" t="s">
        <v>46</v>
      </c>
      <c r="D74" s="21"/>
      <c r="E74" s="64"/>
      <c r="F74" s="29"/>
      <c r="G74" s="22"/>
      <c r="H74" s="22"/>
      <c r="I74" s="24"/>
      <c r="J74" s="35"/>
    </row>
    <row r="75" spans="1:10" ht="16.5">
      <c r="A75" s="19" t="s">
        <v>43</v>
      </c>
      <c r="B75" s="75">
        <f>B13</f>
        <v>5</v>
      </c>
      <c r="C75" s="21" t="s">
        <v>45</v>
      </c>
      <c r="D75" s="21"/>
      <c r="E75" s="65"/>
      <c r="F75" s="29"/>
      <c r="G75" s="22"/>
      <c r="H75" s="46"/>
      <c r="I75" s="24"/>
      <c r="J75" s="35"/>
    </row>
    <row r="76" spans="1:10" ht="16.5">
      <c r="A76" s="19" t="s">
        <v>48</v>
      </c>
      <c r="B76" s="52">
        <v>25</v>
      </c>
      <c r="C76" s="21" t="s">
        <v>44</v>
      </c>
      <c r="D76" s="71">
        <f>B76*1.8+32</f>
        <v>77</v>
      </c>
      <c r="E76" s="21" t="s">
        <v>72</v>
      </c>
      <c r="F76" s="29"/>
      <c r="G76" s="22"/>
      <c r="H76" s="22"/>
      <c r="I76" s="24"/>
      <c r="J76" s="35"/>
    </row>
    <row r="77" spans="1:10" ht="16.5">
      <c r="A77" s="19"/>
      <c r="B77" s="21"/>
      <c r="C77" s="21"/>
      <c r="D77" s="21"/>
      <c r="E77" s="29"/>
      <c r="F77" s="29"/>
      <c r="G77" s="22"/>
      <c r="H77" s="22"/>
      <c r="I77" s="24"/>
      <c r="J77" s="35"/>
    </row>
    <row r="78" spans="1:10" ht="16.5">
      <c r="A78" s="19" t="s">
        <v>34</v>
      </c>
      <c r="B78" s="45">
        <f>B76+C64+C65+C66+C67+C68</f>
        <v>76.975</v>
      </c>
      <c r="C78" s="21" t="s">
        <v>44</v>
      </c>
      <c r="D78" s="68">
        <f>B78*1.8+32</f>
        <v>170.555</v>
      </c>
      <c r="E78" s="21" t="s">
        <v>72</v>
      </c>
      <c r="F78" s="61" t="s">
        <v>71</v>
      </c>
      <c r="G78" s="61"/>
      <c r="H78" s="22"/>
      <c r="I78" s="24"/>
      <c r="J78" s="35"/>
    </row>
    <row r="79" spans="1:10" ht="16.5">
      <c r="A79" s="19" t="s">
        <v>54</v>
      </c>
      <c r="B79" s="20">
        <f>B76+C64+C65</f>
        <v>49.3</v>
      </c>
      <c r="C79" s="21" t="s">
        <v>44</v>
      </c>
      <c r="D79" s="69">
        <f>B79*1.8+32</f>
        <v>120.74</v>
      </c>
      <c r="E79" s="21" t="s">
        <v>72</v>
      </c>
      <c r="F79" s="64"/>
      <c r="G79" s="22"/>
      <c r="H79" s="22"/>
      <c r="I79" s="24"/>
      <c r="J79" s="35"/>
    </row>
    <row r="80" spans="1:10" ht="16.5">
      <c r="A80" s="25" t="s">
        <v>53</v>
      </c>
      <c r="B80" s="47">
        <f>B76+C64</f>
        <v>49.3</v>
      </c>
      <c r="C80" s="26" t="s">
        <v>44</v>
      </c>
      <c r="D80" s="70">
        <f>B80*1.8+32</f>
        <v>120.74</v>
      </c>
      <c r="E80" s="72" t="s">
        <v>72</v>
      </c>
      <c r="F80" s="66"/>
      <c r="G80" s="28"/>
      <c r="H80" s="28"/>
      <c r="I80" s="27"/>
      <c r="J80" s="36"/>
    </row>
    <row r="81" spans="1:8" ht="16.5">
      <c r="A81" s="31"/>
      <c r="B81" s="21"/>
      <c r="C81" s="21"/>
      <c r="D81" s="24"/>
      <c r="E81" s="22"/>
      <c r="F81" s="22"/>
      <c r="G81" s="22"/>
      <c r="H81" s="22"/>
    </row>
    <row r="82" spans="1:8" ht="16.5">
      <c r="A82" s="31"/>
      <c r="B82" s="21"/>
      <c r="C82" s="21"/>
      <c r="D82" s="24"/>
      <c r="E82" s="22"/>
      <c r="F82" s="22"/>
      <c r="G82" s="22"/>
      <c r="H82" s="22"/>
    </row>
  </sheetData>
  <sheetProtection password="DCA7" sheet="1" objects="1" scenarios="1"/>
  <hyperlinks>
    <hyperlink ref="H25" r:id="rId1" display="use PSU Designer II"/>
    <hyperlink ref="D62" r:id="rId2" display="Here's a good link to learn more about heatsinks and how to calculate them."/>
    <hyperlink ref="A3" r:id="rId3" display="The original thread:"/>
    <hyperlink ref="B3" r:id="rId4" display="High Power version"/>
    <hyperlink ref="D3" r:id="rId5" display="High Power version"/>
    <hyperlink ref="F3" r:id="rId6" display="AlephX WIKI"/>
  </hyperlinks>
  <printOptions/>
  <pageMargins left="0.41" right="0.31" top="1" bottom="1" header="0.4921259845" footer="0.4921259845"/>
  <pageSetup horizontalDpi="300" verticalDpi="300" orientation="portrait" paperSize="9" r:id="rId10"/>
  <drawing r:id="rId9"/>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dc:creator>
  <cp:keywords/>
  <dc:description/>
  <cp:lastModifiedBy>PHILL</cp:lastModifiedBy>
  <cp:lastPrinted>2004-01-29T12:29:14Z</cp:lastPrinted>
  <dcterms:created xsi:type="dcterms:W3CDTF">2002-12-23T19:49:24Z</dcterms:created>
  <dcterms:modified xsi:type="dcterms:W3CDTF">2007-01-13T14:26:31Z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